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в совет" sheetId="1" r:id="rId1"/>
    <sheet name="Лист1" sheetId="2" r:id="rId2"/>
    <sheet name="Лист2" sheetId="3" r:id="rId3"/>
  </sheets>
  <definedNames>
    <definedName name="_xlnm.Print_Area" localSheetId="0">'в совет'!$A$1:$C$105</definedName>
  </definedNames>
  <calcPr fullCalcOnLoad="1"/>
</workbook>
</file>

<file path=xl/sharedStrings.xml><?xml version="1.0" encoding="utf-8"?>
<sst xmlns="http://schemas.openxmlformats.org/spreadsheetml/2006/main" count="297" uniqueCount="243">
  <si>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</si>
  <si>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</si>
  <si>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</si>
  <si>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000 1 05 01010 01 0000 110</t>
  </si>
  <si>
    <t>000 1 05 01020 01 0000 110</t>
  </si>
  <si>
    <t>Наименование показателей</t>
  </si>
  <si>
    <t>Доходы</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</si>
  <si>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</si>
  <si>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</si>
  <si>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</si>
  <si>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</si>
  <si>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</si>
  <si>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</si>
  <si>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</si>
  <si>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</si>
  <si>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</si>
  <si>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</si>
  <si>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</si>
  <si>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Государственная пошлина</t>
  </si>
  <si>
    <t>000 1 08 00000 00 0000 000</t>
  </si>
  <si>
    <t>Доходы от использования имущества, находящегося в государственной и муниципальной собственности</t>
  </si>
  <si>
    <t>000 1 11 00000 00 0000 000</t>
  </si>
  <si>
    <t>000 1 11 05035 05 0000 120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</si>
  <si>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</si>
  <si>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</si>
  <si>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</si>
  <si>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</si>
  <si>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</si>
  <si>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000 1 14 00000 00 0000 000</t>
  </si>
  <si>
    <t>000 1 14 02053 05 0000 410</t>
  </si>
  <si>
    <t>000 1 16 00000 00 0000 000</t>
  </si>
  <si>
    <t xml:space="preserve">Безвозмездные поступления, </t>
  </si>
  <si>
    <t>000 2 00 00000 00 0000 000</t>
  </si>
  <si>
    <t>в том числе</t>
  </si>
  <si>
    <t>000 2 02 00000 00 0000 000</t>
  </si>
  <si>
    <t xml:space="preserve">Дотации бюджетам муниципальных районов </t>
  </si>
  <si>
    <t>Дотация на выравнивание уровня бюджетной обеспеченности</t>
  </si>
  <si>
    <t>Субсидии бюджетам муниципальных районов</t>
  </si>
  <si>
    <t>Субвенции бюджетам муниципальных районов</t>
  </si>
  <si>
    <t>Субвенция на выполнение государственных полномочий по осуществлению воинского учета на территориях, где отсутствуют военные комиссариаты</t>
  </si>
  <si>
    <t>Субвенция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t>
  </si>
  <si>
    <t>Межбюджетные трансферты, передаваемые бюджетам муниципальных районов</t>
  </si>
  <si>
    <t>Всего доходов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</si>
  <si>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</si>
  <si>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компенсации затрат бюджетов муниципальных районов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</si>
  <si>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</si>
  <si>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</si>
  <si>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</si>
  <si>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</si>
  <si>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</si>
  <si>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</si>
  <si>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</si>
  <si>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000 1 03 00000 00 0000 000</t>
  </si>
  <si>
    <t>000 1 03 02000 01 0000 110</t>
  </si>
  <si>
    <t>000 1 03 02230 01 0000 110</t>
  </si>
  <si>
    <t>000 1 03 02240 01 0000 110</t>
  </si>
  <si>
    <t>000 1 03 02250 01 0000 110</t>
  </si>
  <si>
    <t>000 1 14 06013 13 0000 430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</si>
  <si>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</si>
  <si>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</si>
  <si>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</si>
  <si>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</si>
  <si>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</si>
  <si>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000 1 13 00000 00 0000 130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</si>
  <si>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</si>
  <si>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</si>
  <si>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</si>
  <si>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</si>
  <si>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ШТРАФЫ, САНКЦИИ, ВОЗМЕЩЕНИЕ УЩЕРБА</t>
  </si>
  <si>
    <t>Дотации бюджетам муниципальных районов на выравнивание бюджетной обеспеченности</t>
  </si>
  <si>
    <t>Код БК</t>
  </si>
  <si>
    <t>Безвозмездные постпления из бюджетов других уровней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</si>
  <si>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</si>
  <si>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</si>
  <si>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000 1 05 04000 02 0000 110</t>
  </si>
  <si>
    <t>Плата за сбросы загрязняющих веществ в водные объекты</t>
  </si>
  <si>
    <t>Налог на доходы физических лиц с доходов, полученных физическими лицами в соответствии со статьей 228 Налогового кодекса РФ</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</si>
  <si>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НК РФ</t>
  </si>
  <si>
    <t>Субвенция муниципальным образованиям Астраханской области из бюджета Астраханской области на осуществление деятельности комиссий по делам несовершеннолетних и защите их прав</t>
  </si>
  <si>
    <t>000 1 01 02020 01 0000 110</t>
  </si>
  <si>
    <t>000 1 01 02030 01 0000 110</t>
  </si>
  <si>
    <t>000 1 01 02040 01 0000 110</t>
  </si>
  <si>
    <t>000 1 01 02010 01 0000 110</t>
  </si>
  <si>
    <t>Минимальный налог, зачисляемый в бюджеты субъектов Российской Федерации (за налоговые периоды, истекшие до 1 января 2016 года)</t>
  </si>
  <si>
    <t>000 1 05 01011 01 0000 110</t>
  </si>
  <si>
    <t>000 1 05 01021 01 0000 110</t>
  </si>
  <si>
    <t>000 1 05 01050 01 0000 110</t>
  </si>
  <si>
    <t>000 1 05 02010 02 0000 110</t>
  </si>
  <si>
    <t>000 1 05 03010 01 0000 110</t>
  </si>
  <si>
    <t>000 1 05 04020 02 0000 110</t>
  </si>
  <si>
    <t>000 1 08 03010 01 0000 110</t>
  </si>
  <si>
    <t>000 1 12 01010 01 0000 120</t>
  </si>
  <si>
    <t>000 1 12 01030 01 0000 120</t>
  </si>
  <si>
    <t>000 2 02 30000 00 0000 000</t>
  </si>
  <si>
    <t>Субвенция на обеспечение государственных гарантий реализации прав  на получение общедоступного и бесплатного дошкольного образования в муницпальных общеобразовательных учреждениях</t>
  </si>
  <si>
    <t>Субвенция на обеспечение государственных гарантий прав на получение общедоступного и бесплатного  начального общего, основного общего, среднего  общего образования в муниципальных общеобразовательных учреждениях</t>
  </si>
  <si>
    <t>Субвенция на обеспечение государственных гарантий реализации прав на получение общедоступного и бесплатного дошкольного образования в муницпальных дошкольных образовательных учреждениях</t>
  </si>
  <si>
    <t>000 1 13 02995 05 0000 130</t>
  </si>
  <si>
    <t>000 1 13 01995 05 0000 130</t>
  </si>
  <si>
    <t>000 1 12 01041 01 0000 120</t>
  </si>
  <si>
    <t xml:space="preserve">Плата за размещение отходов производства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</si>
  <si>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</si>
  <si>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000 2 02 15001 00 0000 150</t>
  </si>
  <si>
    <t>000 2 02 15001 05 0000 150</t>
  </si>
  <si>
    <t>000 2 02 35118 05 0000 150</t>
  </si>
  <si>
    <t>000 2 02 30024 05 0000 150</t>
  </si>
  <si>
    <t>000 2 02 30029 05 0000 150</t>
  </si>
  <si>
    <t>000 2 02 39999  05 0000 150</t>
  </si>
  <si>
    <t>000 2 02 39999 05 0000 150</t>
  </si>
  <si>
    <t>000 2 02 40014 05 0000 150</t>
  </si>
  <si>
    <t>000 2 02 20000 00 0000 000</t>
  </si>
  <si>
    <t>000 2 02 10000 00 0000 000</t>
  </si>
  <si>
    <t>000 2 02 40000 05 0000 000</t>
  </si>
  <si>
    <t>000 1 11 05013 05 0000 120</t>
  </si>
  <si>
    <t>000 1 14 06013 05 0000 430</t>
  </si>
  <si>
    <t>Субвенции на выполнение отдельного государственного полносочия Астраханской обалсти по расчету и предоставлению дотаций на выравнивание бюджетной обеспеченности бюджетам городских и сельских поселений Астраханской области за счет средств бюджета Астраханской области</t>
  </si>
  <si>
    <t>Субвенция на осуществление отдельных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образования,находящиеся на территории Астраханской области</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</si>
  <si>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по организации мероприятий при осуществлении деятельности по обращению с животными без владельцев</t>
  </si>
  <si>
    <t>Субвенция,предоставляемая местным бюджетам для осуществления органами местного самоуправления управленческих функций при осуществлении отдельных государственных полномочий, а также для осуществления  органами местного самоупраления организационных функций, необходимых для обеспечения  оказания государственной поддержки в сфере развития сельского хозяйства</t>
  </si>
  <si>
    <t>Субвенция на обеспечение дополнительного образования детей в муниципальных общеобразовательных организациях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</si>
  <si>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</si>
  <si>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</si>
  <si>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субсидия из бюджета Астраханской области бюджетам муниципальных образований Астраханской области на улучшение жилищных условий граждан, проживающих на сельских территориях, развитие инженерной инфраструктуры на сельских территориях,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в рамках подпрограммы «Комплексное развитие сельских территорий Астраханской области» государственной программы «Развитие сельского хозяйства, пищевой и рыбной промышленности Астраханской области»</t>
  </si>
  <si>
    <t>000 2 02 25567 05 0000 150</t>
  </si>
  <si>
    <t>000 202 39999 05 0000 150</t>
  </si>
  <si>
    <t>субвенция, предоставляемая местным бюджетам для осуществления органами местного самоуправления отдельных государственных полномочий по предоставлению субсидий на поддержку сельскохозяйственного производства по отдельным подотраслям растениеводства и животноводства, за исключением средств на осуществление органами местного самоуправления управленческих функций при осуществлении данных полномочий</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</si>
  <si>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</si>
  <si>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</si>
  <si>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000 1 16 11050 01 0000 140</t>
  </si>
  <si>
    <t>000 202 29999 05 0000 150</t>
  </si>
  <si>
    <t>субвенция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</si>
  <si>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000 2 02 35303 05 0000 150</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</si>
  <si>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функций органов государственной власти Астраханской области"</t>
  </si>
  <si>
    <t>000 2 02 35120 05 0000 150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</si>
  <si>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государственной программы "Развитие образования Астраханской области"</t>
  </si>
  <si>
    <t>000 202 25304 05 0000 150</t>
  </si>
  <si>
    <t>2022 год</t>
  </si>
  <si>
    <t>000 2 02 45454 05 0000 150</t>
  </si>
  <si>
    <t>субсидия из бюджета Астраханской области в рамках реализации государственной программы "Развитие дорожного хозяйства Астраханской области"</t>
  </si>
  <si>
    <t>000 2 02 25511 05 0000 150</t>
  </si>
  <si>
    <t>субсидия из бюджета Астраханской области муниципальным образованиям Астраханской области в целях реализации мероприятий подпрограммы «Обеспечение жильем молодых семей в Астраханской области» государственной программы «Молодежь Астраханской области»</t>
  </si>
  <si>
    <t>000 2 02 25497 05 0000 150</t>
  </si>
  <si>
    <t>Прочие межбюджетные трансферты</t>
  </si>
  <si>
    <t>000 2 02 49999 05 0000 150</t>
  </si>
  <si>
    <t>субсидия из бюджета Астраханской области муниципальным районам Астраханской области на проведение комплексных кадастровых работ</t>
  </si>
  <si>
    <t>отклонение</t>
  </si>
  <si>
    <t>субсидия из бюджета Астраханской области муниципальным образованиям Астраханской области на реализацию мероприятий по переселению граждан из аварийного жилищного фонда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</si>
  <si>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в рамках регионального проекта "Успех каждого ребенка (Астраханская область)" в рамках национального проекта "Образование" ГП "Развитие образования Астраханской области"</t>
  </si>
  <si>
    <t>субсидии из бюджета Астраанской области муниципальным образовниям Астраханской области на гос.поддержку отрасли  культуры в рамках подпрограммы "Развитие культуры села Астраханской области" ГП "Развитие культуры и туризма в Астраханской области"</t>
  </si>
  <si>
    <t>субсидия на гос.поддержку отрасли культуы (оснащение детских школ искусств музыкальными инструментами, оборудованием и учебными материалами) в рамках реализации национального проекта "Культура" ГП"Развитие культуры и туризма в Астраханской области"</t>
  </si>
  <si>
    <t>Иные межбюджетные трансферы на создание модеьных библиотек</t>
  </si>
  <si>
    <t xml:space="preserve">1 чтение </t>
  </si>
  <si>
    <t>2 чтение</t>
  </si>
  <si>
    <t>софинансирование</t>
  </si>
  <si>
    <t xml:space="preserve">2 чтение </t>
  </si>
  <si>
    <t>000 2 02 25097 05 0000 150</t>
  </si>
  <si>
    <t>продажа</t>
  </si>
  <si>
    <t>НДФЛ</t>
  </si>
  <si>
    <t>Акцизы</t>
  </si>
  <si>
    <t>УСНО</t>
  </si>
  <si>
    <t>ЕСХН</t>
  </si>
  <si>
    <t>Патент</t>
  </si>
  <si>
    <t>Гос пошлина</t>
  </si>
  <si>
    <t>Штрафы</t>
  </si>
  <si>
    <t>Негативное</t>
  </si>
  <si>
    <t>утверждено</t>
  </si>
  <si>
    <t>факт на 01.07.2022</t>
  </si>
  <si>
    <t>ожидаемое исполнение</t>
  </si>
  <si>
    <t>факт на 01.09.2022</t>
  </si>
  <si>
    <t>ожидаемое на 01.09.2022</t>
  </si>
  <si>
    <t>ДК+библ</t>
  </si>
  <si>
    <t>Д/с</t>
  </si>
  <si>
    <t>Итого по собственным без платных услуг</t>
  </si>
  <si>
    <t>Платные услуги</t>
  </si>
  <si>
    <t>Аренда земли по межсел.</t>
  </si>
  <si>
    <t>Аренда земли по гор.посел.</t>
  </si>
  <si>
    <t>Аренда имущества</t>
  </si>
  <si>
    <t>Продажа межпосел. земель</t>
  </si>
  <si>
    <t>Продажа гор.земель</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</si>
  <si>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</si>
  <si>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</si>
  <si>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</si>
  <si>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</si>
  <si>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</si>
  <si>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</si>
  <si>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</si>
  <si>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</si>
  <si>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</si>
  <si>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</si>
  <si>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</si>
  <si>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</si>
  <si>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</si>
  <si>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000 1 16 01060 01 0000 140</t>
  </si>
  <si>
    <t>000 1 16 01070 01 0000 140</t>
  </si>
  <si>
    <t>000 1 16 01080 01 0000 140</t>
  </si>
  <si>
    <t>000 1 16 01110 01 0000 140</t>
  </si>
  <si>
    <t>000 1 16 01140 01 0000 140</t>
  </si>
  <si>
    <t>000 1 16 01150 01 0000 140</t>
  </si>
  <si>
    <t>000 1 16 01170 01 0000 140</t>
  </si>
  <si>
    <t>000 1 16 01190 01 0000 140</t>
  </si>
  <si>
    <t>000 1 16 01200 01 0000 140</t>
  </si>
  <si>
    <t>Платежи по искам о возмещении вреда, причиненного водным объектам, находящимся в собственности муниципального образования, а также платежи, уплачиваемые при добровольном возмещении вреда, причиненного водным объектам, находящимся в собственности муниципального образования (за исключением вреда, причиненного на особо охраняемых природных территориях)</t>
  </si>
  <si>
    <t>000 1 16 11090 01 0000 140</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</si>
  <si>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</si>
  <si>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субсидия из бюджета Астраханской области муниципальным образованиям Астраханской области на софинансирование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расположенных на территории Астраханской области, в рамках подпрограммы «Психофизическая безопасность детей и молодежи» государственной программы «Развитие образования Астраханской области»</t>
  </si>
  <si>
    <t>субсидия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основного мероприятия по реализации регионального проекта «Успех каждого ребенка (Астраханская область)» в рамках национального проекта «Образование» государственной программы «Развитие образования Астраханской области»</t>
  </si>
  <si>
    <t>000 2 02 25304 05 0000 150</t>
  </si>
  <si>
    <t>субвенция на выполнение государственных полномочий по составлению списков кандидатов в присяжные заседатели</t>
  </si>
  <si>
    <t>субвенция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t>
  </si>
  <si>
    <t>субвенция, предоставляемая местным бюджетам для осуществления органами местного самоуправления управленческих функций при осуществлении отдельных государственных полномочий, а также для осуществления органами местного самоуправления организационных функций, необходимых для обеспечения оказания государственной поддержки в сфере развития сельского хозяйства</t>
  </si>
  <si>
    <t>субвенция, предоставляемая бюджетам муниципальных образований Астраханской области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</si>
  <si>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</si>
  <si>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</si>
  <si>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субвенция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Астраханской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бюджетам муниципальных районов (городских округов) Астраханской области из бюджета Астраханской области
</t>
  </si>
  <si>
    <t xml:space="preserve">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</si>
  <si>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субвенция на обеспечение  дополнительного образования детей в муниципальных общеобразовательных организациях</t>
  </si>
  <si>
    <t>субвенция из бюджета Астраханской области муниципальным образованиям Астраханской области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</si>
  <si>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</si>
  <si>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субвенция на осуществление отдельного государственного полномочия Астраханской области по расчету и предоставлению дотаций на выравнивание бюджетной обеспеченности поселений бюджетам городских и сельских поселений Астраханской области за счет средств бюджета Астраханской области</t>
  </si>
  <si>
    <t>000 2 02 35508 05 0000 150</t>
  </si>
  <si>
    <t>000 1 05 01000 00 0000 110</t>
  </si>
  <si>
    <t>Приложение №1</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</si>
  <si>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</si>
  <si>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000 2 02 29999 05 0000 150</t>
  </si>
  <si>
    <t>субвенция, предоставляемая бюджетам муниципальных районов (городских округов) Астраханской области из бюджета Астраханской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</si>
  <si>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 xml:space="preserve">000 2 02 35179 05 0000 150 </t>
  </si>
  <si>
    <t>Доходы бюджета муниципального образования "Камызякский муниципальный район Астраханской области" на 2024 год</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</si>
  <si>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</si>
  <si>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000 1 01 02080 01 0000 110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</si>
  <si>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</si>
  <si>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000 1 01 02130 01 0000 110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</si>
  <si>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</si>
  <si>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000 1 01 02140 01 0000 110</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</si>
  <si>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капитальному ремонту систем коммунальной инфраструктуры Астраханской области в рамках регионального проекта «Модернизация коммунальной инфраструктуры» государственной программы «Улучшение качества предоставления жилищно-коммунальных услуг на территории Астраханской области»</t>
  </si>
  <si>
    <t>Переселение граждан из аварийного жилищного фонда за счет средств публично-правовой компании "Фонд развития территорий"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государственной программы "Развитие жилищного строительства в Астраханской области"</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</si>
  <si>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государственной программы "Развитие жилищного строительства в Астраханской области"</t>
  </si>
  <si>
    <t>000 2 02 20299 05 0000 150</t>
  </si>
  <si>
    <t>000 2 02 20302 05 0000 150</t>
  </si>
  <si>
    <t>субсидия из бюджета Астраханской области бюджетам муниципальных образований Астраханской области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регионального проекта «Успех каждого ребенка (Астраханская область)» в рамках федерального проекта «Успех каждого ребенка» государственной программы «Развитие образования Астраханской области»</t>
  </si>
  <si>
    <t xml:space="preserve">субсидия из бюджета Астраханской области муниципальным образованиям Астраханской области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t>
  </si>
  <si>
    <t>000 2 02 25519 05 0000 150</t>
  </si>
  <si>
    <t>Проведение комплексных кадастровых работ в рамках ведомственной целевой программы "Совершенствование системы управления государственной собственностью Астраханской области"</t>
  </si>
  <si>
    <t>к Решению Совета   муниципального образования   "Камызякский муниципальный район  Астраханской области"    от 27.12.2023 №  439</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</si>
</sst>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_р_."/>
    <numFmt numFmtId="189" formatCode="#,##0.0_р_."/>
    <numFmt numFmtId="190" formatCode="0.0"/>
    <numFmt numFmtId="191" formatCode="#,##0.0"/>
    <numFmt numFmtId="192" formatCode="dd\.mm\.yyyy"/>
    <numFmt numFmtId="193" formatCode="#,##0_р_."/>
    <numFmt numFmtId="194" formatCode="#,##0.000_р_."/>
    <numFmt numFmtId="195" formatCode="#,##0.000"/>
    <numFmt numFmtId="196" formatCode="#,##0.0000"/>
    <numFmt numFmtId="197" formatCode="#,##0.00000"/>
    <numFmt numFmtId="198" formatCode="#,##0.000000"/>
    <numFmt numFmtId="199" formatCode="#,##0.0000_р_."/>
    <numFmt numFmtId="200" formatCode="#,##0.00000_р_."/>
    <numFmt numFmtId="201" formatCode="_(* #,##0.000_);_(* \(#,##0.000\);_(* &quot;-&quot;??_);_(@_)"/>
    <numFmt numFmtId="202" formatCode="_(* #,##0.0000_);_(* \(#,##0.0000\);_(* &quot;-&quot;??_);_(@_)"/>
    <numFmt numFmtId="203" formatCode="_(* #,##0.00000_);_(* \(#,##0.00000\);_(* &quot;-&quot;??_);_(@_)"/>
    <numFmt numFmtId="204" formatCode="#,##0.000000_р_."/>
    <numFmt numFmtId="205" formatCode="_(* #,##0.0_);_(* \(#,##0.0\);_(* &quot;-&quot;??_);_(@_)"/>
    <numFmt numFmtId="206" formatCode="_-* #,##0.00000\ _₽_-;\-* #,##0.00000\ _₽_-;_-* &quot;-&quot;?????\ _₽_-;_-@_-"/>
    <numFmt numFmtId="207" formatCode="#,##0.0000000_р_."/>
    <numFmt numFmtId="208" formatCode="#,##0.00000000_р_."/>
    <numFmt numFmtId="209" formatCode="#,##0.000000000_р_."/>
    <numFmt numFmtId="210" formatCode="#,##0.0000000000_р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
    <numFmt numFmtId="216" formatCode="0.0000"/>
    <numFmt numFmtId="217" formatCode="0.00000"/>
    <numFmt numFmtId="218" formatCode="0.000000"/>
    <numFmt numFmtId="219" formatCode="[$-FC19]d\ mmmm\ yyyy\ &quot;г.&quot;"/>
    <numFmt numFmtId="220" formatCode="0.00000000"/>
    <numFmt numFmtId="221" formatCode="0.0000000"/>
  </numFmts>
  <fonts count="78">
    <font>
      <sz val="10"/>
      <name val="Arial"/>
      <family val="0"/>
    </font>
    <font>
      <sz val="10"/>
      <name val="Arial Cyr"/>
      <family val="0"/>
    </font>
    <font>
      <sz val="10"/>
      <name val="Times New Roman"/>
      <family val="1"/>
    </font>
    <font>
      <sz val="8"/>
      <name val="Arial Cyr"/>
      <family val="0"/>
    </font>
    <font>
      <b/>
      <i/>
      <sz val="10"/>
      <name val="Arial"/>
      <family val="2"/>
    </font>
    <font>
      <sz val="9"/>
      <name val="Times New Roman"/>
      <family val="1"/>
    </font>
    <font>
      <sz val="9"/>
      <name val="Arial Cyr"/>
      <family val="0"/>
    </font>
    <font>
      <sz val="9"/>
      <name val="Arial"/>
      <family val="2"/>
    </font>
    <font>
      <sz val="11"/>
      <name val="Calibri"/>
      <family val="2"/>
    </font>
    <font>
      <sz val="12"/>
      <name val="Times New Roman"/>
      <family val="1"/>
    </font>
    <font>
      <b/>
      <sz val="10"/>
      <name val="Times New Roman"/>
      <family val="1"/>
    </font>
    <font>
      <sz val="10"/>
      <color indexed="8"/>
      <name val="Times New Roman"/>
      <family val="1"/>
    </font>
    <font>
      <b/>
      <sz val="10"/>
      <color indexed="8"/>
      <name val="Times New Roman"/>
      <family val="1"/>
    </font>
    <font>
      <b/>
      <sz val="12"/>
      <name val="Times New Roman"/>
      <family val="1"/>
    </font>
    <font>
      <b/>
      <sz val="10"/>
      <name val="Arial"/>
      <family val="2"/>
    </font>
    <font>
      <b/>
      <sz val="11"/>
      <name val="Times New Roman"/>
      <family val="1"/>
    </font>
    <font>
      <sz val="11"/>
      <color indexed="8"/>
      <name val="Calibri"/>
      <family val="2"/>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CCC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C000"/>
        <bgColor indexed="64"/>
      </patternFill>
    </fill>
  </fills>
  <borders count="62">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thin">
        <color rgb="FF000000"/>
      </top>
      <bottom style="thin">
        <color rgb="FF000000"/>
      </bottom>
    </border>
    <border>
      <left>
        <color rgb="FF000000"/>
      </left>
      <right>
        <color rgb="FF000000"/>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color indexed="63"/>
      </left>
      <right>
        <color indexed="63"/>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2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8" fillId="0" borderId="0">
      <alignment/>
      <protection/>
    </xf>
    <xf numFmtId="0" fontId="8" fillId="0" borderId="0">
      <alignment/>
      <protection/>
    </xf>
    <xf numFmtId="0" fontId="48" fillId="0" borderId="0">
      <alignment/>
      <protection/>
    </xf>
    <xf numFmtId="0" fontId="48" fillId="0" borderId="0">
      <alignment/>
      <protection/>
    </xf>
    <xf numFmtId="0" fontId="8" fillId="0" borderId="0">
      <alignment/>
      <protection/>
    </xf>
    <xf numFmtId="4" fontId="49" fillId="0" borderId="1">
      <alignment horizontal="right"/>
      <protection/>
    </xf>
    <xf numFmtId="4" fontId="49" fillId="0" borderId="2">
      <alignment horizontal="right"/>
      <protection/>
    </xf>
    <xf numFmtId="49" fontId="49" fillId="0" borderId="0">
      <alignment horizontal="right"/>
      <protection/>
    </xf>
    <xf numFmtId="0" fontId="49" fillId="0" borderId="3">
      <alignment horizontal="left" wrapText="1"/>
      <protection/>
    </xf>
    <xf numFmtId="0" fontId="49" fillId="0" borderId="4">
      <alignment horizontal="left" wrapText="1" indent="1"/>
      <protection/>
    </xf>
    <xf numFmtId="0" fontId="50" fillId="0" borderId="5">
      <alignment horizontal="left" wrapText="1"/>
      <protection/>
    </xf>
    <xf numFmtId="0" fontId="49" fillId="20" borderId="0">
      <alignment/>
      <protection/>
    </xf>
    <xf numFmtId="0" fontId="49" fillId="0" borderId="6">
      <alignment/>
      <protection/>
    </xf>
    <xf numFmtId="0" fontId="49" fillId="0" borderId="0">
      <alignment horizontal="center"/>
      <protection/>
    </xf>
    <xf numFmtId="0" fontId="48" fillId="0" borderId="6">
      <alignment/>
      <protection/>
    </xf>
    <xf numFmtId="4" fontId="49" fillId="0" borderId="7">
      <alignment horizontal="right"/>
      <protection/>
    </xf>
    <xf numFmtId="49" fontId="49" fillId="0" borderId="5">
      <alignment horizontal="center"/>
      <protection/>
    </xf>
    <xf numFmtId="4" fontId="49" fillId="0" borderId="8">
      <alignment horizontal="right"/>
      <protection/>
    </xf>
    <xf numFmtId="0" fontId="50" fillId="0" borderId="0">
      <alignment horizontal="center"/>
      <protection/>
    </xf>
    <xf numFmtId="0" fontId="50" fillId="0" borderId="6">
      <alignment/>
      <protection/>
    </xf>
    <xf numFmtId="0" fontId="49" fillId="0" borderId="9">
      <alignment horizontal="left" wrapText="1"/>
      <protection/>
    </xf>
    <xf numFmtId="0" fontId="49" fillId="0" borderId="10">
      <alignment horizontal="left" wrapText="1" indent="1"/>
      <protection/>
    </xf>
    <xf numFmtId="0" fontId="49" fillId="0" borderId="9">
      <alignment horizontal="left" wrapText="1" indent="2"/>
      <protection/>
    </xf>
    <xf numFmtId="0" fontId="49" fillId="0" borderId="3">
      <alignment horizontal="left" wrapText="1" indent="2"/>
      <protection/>
    </xf>
    <xf numFmtId="0" fontId="49" fillId="0" borderId="0">
      <alignment horizontal="center" wrapText="1"/>
      <protection/>
    </xf>
    <xf numFmtId="49" fontId="49" fillId="0" borderId="6">
      <alignment horizontal="left"/>
      <protection/>
    </xf>
    <xf numFmtId="49" fontId="49" fillId="0" borderId="11">
      <alignment horizontal="center" wrapText="1"/>
      <protection/>
    </xf>
    <xf numFmtId="49" fontId="49" fillId="0" borderId="11">
      <alignment horizontal="left" wrapText="1"/>
      <protection/>
    </xf>
    <xf numFmtId="49" fontId="49" fillId="0" borderId="11">
      <alignment horizontal="center" shrinkToFit="1"/>
      <protection/>
    </xf>
    <xf numFmtId="49" fontId="49" fillId="0" borderId="1">
      <alignment horizontal="center" shrinkToFit="1"/>
      <protection/>
    </xf>
    <xf numFmtId="0" fontId="49" fillId="0" borderId="4">
      <alignment horizontal="left" wrapText="1"/>
      <protection/>
    </xf>
    <xf numFmtId="0" fontId="49" fillId="0" borderId="3">
      <alignment horizontal="left" wrapText="1" indent="1"/>
      <protection/>
    </xf>
    <xf numFmtId="0" fontId="49" fillId="0" borderId="4">
      <alignment horizontal="left" wrapText="1" indent="2"/>
      <protection/>
    </xf>
    <xf numFmtId="0" fontId="48" fillId="0" borderId="12">
      <alignment/>
      <protection/>
    </xf>
    <xf numFmtId="0" fontId="48" fillId="0" borderId="13">
      <alignment/>
      <protection/>
    </xf>
    <xf numFmtId="49" fontId="49" fillId="0" borderId="7">
      <alignment horizontal="center"/>
      <protection/>
    </xf>
    <xf numFmtId="0" fontId="50" fillId="0" borderId="14">
      <alignment horizontal="center" vertical="center" textRotation="90" wrapText="1"/>
      <protection/>
    </xf>
    <xf numFmtId="0" fontId="50" fillId="0" borderId="13">
      <alignment horizontal="center" vertical="center" textRotation="90" wrapText="1"/>
      <protection/>
    </xf>
    <xf numFmtId="0" fontId="49" fillId="0" borderId="0">
      <alignment vertical="center"/>
      <protection/>
    </xf>
    <xf numFmtId="0" fontId="50" fillId="0" borderId="0">
      <alignment horizontal="center" vertical="center" textRotation="90" wrapText="1"/>
      <protection/>
    </xf>
    <xf numFmtId="0" fontId="50" fillId="0" borderId="15">
      <alignment horizontal="center" vertical="center" textRotation="90" wrapText="1"/>
      <protection/>
    </xf>
    <xf numFmtId="0" fontId="50" fillId="0" borderId="0">
      <alignment horizontal="center" vertical="center" textRotation="90"/>
      <protection/>
    </xf>
    <xf numFmtId="0" fontId="50" fillId="0" borderId="15">
      <alignment horizontal="center" vertical="center" textRotation="90"/>
      <protection/>
    </xf>
    <xf numFmtId="0" fontId="50" fillId="0" borderId="16">
      <alignment horizontal="center" vertical="center" textRotation="90"/>
      <protection/>
    </xf>
    <xf numFmtId="0" fontId="51" fillId="0" borderId="6">
      <alignment wrapText="1"/>
      <protection/>
    </xf>
    <xf numFmtId="0" fontId="51" fillId="0" borderId="16">
      <alignment wrapText="1"/>
      <protection/>
    </xf>
    <xf numFmtId="0" fontId="51" fillId="0" borderId="13">
      <alignment wrapText="1"/>
      <protection/>
    </xf>
    <xf numFmtId="0" fontId="49" fillId="0" borderId="16">
      <alignment horizontal="center" vertical="top" wrapText="1"/>
      <protection/>
    </xf>
    <xf numFmtId="0" fontId="50" fillId="0" borderId="17">
      <alignment/>
      <protection/>
    </xf>
    <xf numFmtId="49" fontId="52" fillId="0" borderId="18">
      <alignment horizontal="left" vertical="center" wrapText="1"/>
      <protection/>
    </xf>
    <xf numFmtId="49" fontId="49" fillId="0" borderId="4">
      <alignment horizontal="left" vertical="center" wrapText="1" indent="2"/>
      <protection/>
    </xf>
    <xf numFmtId="49" fontId="49" fillId="0" borderId="3">
      <alignment horizontal="left" vertical="center" wrapText="1" indent="3"/>
      <protection/>
    </xf>
    <xf numFmtId="49" fontId="49" fillId="0" borderId="18">
      <alignment horizontal="left" vertical="center" wrapText="1" indent="3"/>
      <protection/>
    </xf>
    <xf numFmtId="49" fontId="49" fillId="0" borderId="19">
      <alignment horizontal="left" vertical="center" wrapText="1" indent="3"/>
      <protection/>
    </xf>
    <xf numFmtId="0" fontId="52" fillId="0" borderId="17">
      <alignment horizontal="left" vertical="center" wrapText="1"/>
      <protection/>
    </xf>
    <xf numFmtId="49" fontId="49" fillId="0" borderId="13">
      <alignment horizontal="left" vertical="center" wrapText="1" indent="3"/>
      <protection/>
    </xf>
    <xf numFmtId="49" fontId="49" fillId="0" borderId="0">
      <alignment horizontal="left" vertical="center" wrapText="1" indent="3"/>
      <protection/>
    </xf>
    <xf numFmtId="49" fontId="49" fillId="0" borderId="6">
      <alignment horizontal="left" vertical="center" wrapText="1" indent="3"/>
      <protection/>
    </xf>
    <xf numFmtId="49" fontId="52" fillId="0" borderId="17">
      <alignment horizontal="left" vertical="center" wrapText="1"/>
      <protection/>
    </xf>
    <xf numFmtId="0" fontId="49" fillId="0" borderId="18">
      <alignment horizontal="left" vertical="center" wrapText="1"/>
      <protection/>
    </xf>
    <xf numFmtId="0" fontId="49" fillId="0" borderId="19">
      <alignment horizontal="left" vertical="center" wrapText="1"/>
      <protection/>
    </xf>
    <xf numFmtId="49" fontId="52" fillId="0" borderId="20">
      <alignment horizontal="left" vertical="center" wrapText="1"/>
      <protection/>
    </xf>
    <xf numFmtId="49" fontId="49" fillId="0" borderId="21">
      <alignment horizontal="left" vertical="center" wrapText="1"/>
      <protection/>
    </xf>
    <xf numFmtId="49" fontId="49" fillId="0" borderId="22">
      <alignment horizontal="left" vertical="center" wrapText="1"/>
      <protection/>
    </xf>
    <xf numFmtId="49" fontId="50" fillId="0" borderId="23">
      <alignment horizontal="center"/>
      <protection/>
    </xf>
    <xf numFmtId="49" fontId="50" fillId="0" borderId="24">
      <alignment horizontal="center" vertical="center" wrapText="1"/>
      <protection/>
    </xf>
    <xf numFmtId="49" fontId="49" fillId="0" borderId="25">
      <alignment horizontal="center" vertical="center" wrapText="1"/>
      <protection/>
    </xf>
    <xf numFmtId="49" fontId="49" fillId="0" borderId="11">
      <alignment horizontal="center" vertical="center" wrapText="1"/>
      <protection/>
    </xf>
    <xf numFmtId="49" fontId="49" fillId="0" borderId="24">
      <alignment horizontal="center" vertical="center" wrapText="1"/>
      <protection/>
    </xf>
    <xf numFmtId="49" fontId="49" fillId="0" borderId="13">
      <alignment horizontal="center" vertical="center" wrapText="1"/>
      <protection/>
    </xf>
    <xf numFmtId="49" fontId="49" fillId="0" borderId="0">
      <alignment horizontal="center" vertical="center" wrapText="1"/>
      <protection/>
    </xf>
    <xf numFmtId="49" fontId="49" fillId="0" borderId="6">
      <alignment horizontal="center" vertical="center" wrapText="1"/>
      <protection/>
    </xf>
    <xf numFmtId="49" fontId="50" fillId="0" borderId="23">
      <alignment horizontal="center" vertical="center" wrapText="1"/>
      <protection/>
    </xf>
    <xf numFmtId="49" fontId="49" fillId="0" borderId="26">
      <alignment horizontal="center" vertical="center" wrapText="1"/>
      <protection/>
    </xf>
    <xf numFmtId="0" fontId="48" fillId="0" borderId="27">
      <alignment/>
      <protection/>
    </xf>
    <xf numFmtId="0" fontId="49" fillId="0" borderId="23">
      <alignment horizontal="center" vertical="center"/>
      <protection/>
    </xf>
    <xf numFmtId="0" fontId="49" fillId="0" borderId="25">
      <alignment horizontal="center" vertical="center"/>
      <protection/>
    </xf>
    <xf numFmtId="0" fontId="49" fillId="0" borderId="11">
      <alignment horizontal="center" vertical="center"/>
      <protection/>
    </xf>
    <xf numFmtId="0" fontId="49" fillId="0" borderId="24">
      <alignment horizontal="center" vertical="center"/>
      <protection/>
    </xf>
    <xf numFmtId="49" fontId="49" fillId="0" borderId="2">
      <alignment horizontal="center" vertical="center"/>
      <protection/>
    </xf>
    <xf numFmtId="49" fontId="49" fillId="0" borderId="28">
      <alignment horizontal="center" vertical="center"/>
      <protection/>
    </xf>
    <xf numFmtId="49" fontId="49" fillId="0" borderId="1">
      <alignment horizontal="center" vertical="center"/>
      <protection/>
    </xf>
    <xf numFmtId="49" fontId="49" fillId="0" borderId="16">
      <alignment horizontal="center" vertical="center"/>
      <protection/>
    </xf>
    <xf numFmtId="49" fontId="49" fillId="0" borderId="6">
      <alignment horizontal="center"/>
      <protection/>
    </xf>
    <xf numFmtId="0" fontId="49" fillId="0" borderId="13">
      <alignment horizontal="center"/>
      <protection/>
    </xf>
    <xf numFmtId="0" fontId="49" fillId="0" borderId="0">
      <alignment horizontal="center"/>
      <protection/>
    </xf>
    <xf numFmtId="49" fontId="49" fillId="0" borderId="6">
      <alignment/>
      <protection/>
    </xf>
    <xf numFmtId="0" fontId="49" fillId="0" borderId="16">
      <alignment horizontal="center" vertical="top"/>
      <protection/>
    </xf>
    <xf numFmtId="49" fontId="49" fillId="0" borderId="16">
      <alignment horizontal="center" vertical="top" wrapText="1"/>
      <protection/>
    </xf>
    <xf numFmtId="0" fontId="49" fillId="0" borderId="28">
      <alignment/>
      <protection/>
    </xf>
    <xf numFmtId="4" fontId="49" fillId="0" borderId="13">
      <alignment horizontal="right"/>
      <protection/>
    </xf>
    <xf numFmtId="4" fontId="49" fillId="0" borderId="0">
      <alignment horizontal="right" shrinkToFit="1"/>
      <protection/>
    </xf>
    <xf numFmtId="4" fontId="49" fillId="0" borderId="6">
      <alignment horizontal="right"/>
      <protection/>
    </xf>
    <xf numFmtId="4" fontId="49" fillId="0" borderId="29">
      <alignment horizontal="right"/>
      <protection/>
    </xf>
    <xf numFmtId="0" fontId="49" fillId="0" borderId="13">
      <alignment/>
      <protection/>
    </xf>
    <xf numFmtId="0" fontId="49" fillId="0" borderId="16">
      <alignment horizontal="center" vertical="top" wrapText="1"/>
      <protection/>
    </xf>
    <xf numFmtId="0" fontId="49" fillId="0" borderId="6">
      <alignment horizontal="center"/>
      <protection/>
    </xf>
    <xf numFmtId="49" fontId="49" fillId="0" borderId="13">
      <alignment horizontal="center"/>
      <protection/>
    </xf>
    <xf numFmtId="49" fontId="49" fillId="0" borderId="0">
      <alignment horizontal="left"/>
      <protection/>
    </xf>
    <xf numFmtId="4" fontId="49" fillId="0" borderId="28">
      <alignment horizontal="right"/>
      <protection/>
    </xf>
    <xf numFmtId="0" fontId="49" fillId="0" borderId="16">
      <alignment horizontal="center" vertical="top"/>
      <protection/>
    </xf>
    <xf numFmtId="4" fontId="49" fillId="0" borderId="30">
      <alignment horizontal="right"/>
      <protection/>
    </xf>
    <xf numFmtId="0" fontId="49" fillId="0" borderId="30">
      <alignment/>
      <protection/>
    </xf>
    <xf numFmtId="4" fontId="49" fillId="0" borderId="31">
      <alignment horizontal="right"/>
      <protection/>
    </xf>
    <xf numFmtId="0" fontId="48" fillId="21" borderId="0">
      <alignment/>
      <protection/>
    </xf>
    <xf numFmtId="0" fontId="50" fillId="0" borderId="0">
      <alignment/>
      <protection/>
    </xf>
    <xf numFmtId="0" fontId="53" fillId="0" borderId="0">
      <alignment/>
      <protection/>
    </xf>
    <xf numFmtId="0" fontId="49" fillId="0" borderId="0">
      <alignment horizontal="left"/>
      <protection/>
    </xf>
    <xf numFmtId="0" fontId="49" fillId="0" borderId="0">
      <alignment/>
      <protection/>
    </xf>
    <xf numFmtId="0" fontId="54" fillId="0" borderId="0">
      <alignment/>
      <protection/>
    </xf>
    <xf numFmtId="0" fontId="48" fillId="0" borderId="0">
      <alignment/>
      <protection/>
    </xf>
    <xf numFmtId="0" fontId="48" fillId="21" borderId="6">
      <alignment/>
      <protection/>
    </xf>
    <xf numFmtId="49" fontId="49" fillId="0" borderId="16">
      <alignment horizontal="center" vertical="center" wrapText="1"/>
      <protection/>
    </xf>
    <xf numFmtId="49" fontId="49" fillId="0" borderId="16">
      <alignment horizontal="center" vertical="center" wrapText="1"/>
      <protection/>
    </xf>
    <xf numFmtId="0" fontId="48" fillId="21" borderId="32">
      <alignment/>
      <protection/>
    </xf>
    <xf numFmtId="0" fontId="49" fillId="0" borderId="33">
      <alignment horizontal="left" wrapText="1"/>
      <protection/>
    </xf>
    <xf numFmtId="0" fontId="49" fillId="0" borderId="9">
      <alignment horizontal="left" wrapText="1" indent="1"/>
      <protection/>
    </xf>
    <xf numFmtId="0" fontId="49" fillId="0" borderId="17">
      <alignment horizontal="left" wrapText="1" indent="2"/>
      <protection/>
    </xf>
    <xf numFmtId="0" fontId="48" fillId="21" borderId="34">
      <alignment/>
      <protection/>
    </xf>
    <xf numFmtId="0" fontId="55" fillId="0" borderId="0">
      <alignment horizontal="center" wrapText="1"/>
      <protection/>
    </xf>
    <xf numFmtId="0" fontId="56" fillId="0" borderId="0">
      <alignment horizontal="center" vertical="top"/>
      <protection/>
    </xf>
    <xf numFmtId="0" fontId="49" fillId="0" borderId="6">
      <alignment wrapText="1"/>
      <protection/>
    </xf>
    <xf numFmtId="0" fontId="49" fillId="0" borderId="32">
      <alignment wrapText="1"/>
      <protection/>
    </xf>
    <xf numFmtId="0" fontId="49" fillId="0" borderId="13">
      <alignment horizontal="left"/>
      <protection/>
    </xf>
    <xf numFmtId="0" fontId="48" fillId="21" borderId="35">
      <alignment/>
      <protection/>
    </xf>
    <xf numFmtId="49" fontId="49" fillId="0" borderId="23">
      <alignment horizontal="center" wrapText="1"/>
      <protection/>
    </xf>
    <xf numFmtId="49" fontId="49" fillId="0" borderId="25">
      <alignment horizontal="center" wrapText="1"/>
      <protection/>
    </xf>
    <xf numFmtId="49" fontId="49" fillId="0" borderId="24">
      <alignment horizontal="center"/>
      <protection/>
    </xf>
    <xf numFmtId="0" fontId="48" fillId="21" borderId="13">
      <alignment/>
      <protection/>
    </xf>
    <xf numFmtId="0" fontId="48" fillId="21" borderId="36">
      <alignment/>
      <protection/>
    </xf>
    <xf numFmtId="0" fontId="49" fillId="0" borderId="27">
      <alignment/>
      <protection/>
    </xf>
    <xf numFmtId="0" fontId="49" fillId="0" borderId="0">
      <alignment horizontal="left"/>
      <protection/>
    </xf>
    <xf numFmtId="49" fontId="49" fillId="0" borderId="13">
      <alignment/>
      <protection/>
    </xf>
    <xf numFmtId="49" fontId="49" fillId="0" borderId="0">
      <alignment/>
      <protection/>
    </xf>
    <xf numFmtId="49" fontId="49" fillId="0" borderId="2">
      <alignment horizontal="center"/>
      <protection/>
    </xf>
    <xf numFmtId="49" fontId="49" fillId="0" borderId="28">
      <alignment horizontal="center"/>
      <protection/>
    </xf>
    <xf numFmtId="49" fontId="49" fillId="0" borderId="16">
      <alignment horizontal="center"/>
      <protection/>
    </xf>
    <xf numFmtId="49" fontId="49" fillId="0" borderId="16">
      <alignment horizontal="center" vertical="center" wrapText="1"/>
      <protection/>
    </xf>
    <xf numFmtId="49" fontId="49" fillId="0" borderId="29">
      <alignment horizontal="center" vertical="center" wrapText="1"/>
      <protection/>
    </xf>
    <xf numFmtId="0" fontId="48" fillId="21" borderId="37">
      <alignment/>
      <protection/>
    </xf>
    <xf numFmtId="4" fontId="49" fillId="0" borderId="16">
      <alignment horizontal="right"/>
      <protection/>
    </xf>
    <xf numFmtId="0" fontId="49" fillId="20" borderId="27">
      <alignment/>
      <protection/>
    </xf>
    <xf numFmtId="0" fontId="55" fillId="0" borderId="0">
      <alignment horizontal="center" wrapText="1"/>
      <protection/>
    </xf>
    <xf numFmtId="0" fontId="57" fillId="0" borderId="15">
      <alignment/>
      <protection/>
    </xf>
    <xf numFmtId="49" fontId="58" fillId="0" borderId="38">
      <alignment horizontal="right"/>
      <protection/>
    </xf>
    <xf numFmtId="0" fontId="49" fillId="0" borderId="38">
      <alignment horizontal="right"/>
      <protection/>
    </xf>
    <xf numFmtId="0" fontId="57" fillId="0" borderId="6">
      <alignment/>
      <protection/>
    </xf>
    <xf numFmtId="0" fontId="49" fillId="0" borderId="29">
      <alignment horizontal="center"/>
      <protection/>
    </xf>
    <xf numFmtId="49" fontId="48" fillId="0" borderId="39">
      <alignment horizontal="center"/>
      <protection/>
    </xf>
    <xf numFmtId="192" fontId="49" fillId="0" borderId="40">
      <alignment horizontal="center"/>
      <protection/>
    </xf>
    <xf numFmtId="0" fontId="49" fillId="0" borderId="41">
      <alignment horizontal="center"/>
      <protection/>
    </xf>
    <xf numFmtId="49" fontId="49" fillId="0" borderId="42">
      <alignment horizontal="center"/>
      <protection/>
    </xf>
    <xf numFmtId="49" fontId="49" fillId="0" borderId="40">
      <alignment horizontal="center"/>
      <protection/>
    </xf>
    <xf numFmtId="0" fontId="49" fillId="0" borderId="40">
      <alignment horizontal="center"/>
      <protection/>
    </xf>
    <xf numFmtId="49" fontId="49" fillId="0" borderId="43">
      <alignment horizontal="center"/>
      <protection/>
    </xf>
    <xf numFmtId="0" fontId="54" fillId="0" borderId="27">
      <alignment/>
      <protection/>
    </xf>
    <xf numFmtId="0" fontId="57" fillId="0" borderId="0">
      <alignment/>
      <protection/>
    </xf>
    <xf numFmtId="0" fontId="48" fillId="0" borderId="44">
      <alignment/>
      <protection/>
    </xf>
    <xf numFmtId="0" fontId="48" fillId="0" borderId="45">
      <alignment/>
      <protection/>
    </xf>
    <xf numFmtId="0" fontId="49" fillId="0" borderId="5">
      <alignment horizontal="left" wrapText="1"/>
      <protection/>
    </xf>
    <xf numFmtId="49" fontId="49" fillId="0" borderId="30">
      <alignment horizontal="center"/>
      <protection/>
    </xf>
    <xf numFmtId="0" fontId="55" fillId="0" borderId="0">
      <alignment horizontal="left" wrapText="1"/>
      <protection/>
    </xf>
    <xf numFmtId="49" fontId="48" fillId="0" borderId="0">
      <alignment/>
      <protection/>
    </xf>
    <xf numFmtId="0" fontId="49" fillId="0" borderId="0">
      <alignment horizontal="right"/>
      <protection/>
    </xf>
    <xf numFmtId="49" fontId="49" fillId="0" borderId="0">
      <alignment horizontal="right"/>
      <protection/>
    </xf>
    <xf numFmtId="4" fontId="49" fillId="0" borderId="5">
      <alignment horizontal="right"/>
      <protection/>
    </xf>
    <xf numFmtId="0" fontId="49" fillId="0" borderId="0">
      <alignment horizontal="left" wrapText="1"/>
      <protection/>
    </xf>
    <xf numFmtId="0" fontId="49" fillId="0" borderId="6">
      <alignment horizontal="left"/>
      <protection/>
    </xf>
    <xf numFmtId="0" fontId="49" fillId="0" borderId="10">
      <alignment horizontal="left" wrapText="1"/>
      <protection/>
    </xf>
    <xf numFmtId="0" fontId="49" fillId="0" borderId="32">
      <alignment/>
      <protection/>
    </xf>
    <xf numFmtId="0" fontId="50" fillId="0" borderId="46">
      <alignment horizontal="left" wrapText="1"/>
      <protection/>
    </xf>
    <xf numFmtId="0" fontId="49" fillId="0" borderId="7">
      <alignment horizontal="left" wrapText="1" indent="2"/>
      <protection/>
    </xf>
    <xf numFmtId="49" fontId="49" fillId="0" borderId="0">
      <alignment horizontal="center" wrapText="1"/>
      <protection/>
    </xf>
    <xf numFmtId="49" fontId="49" fillId="0" borderId="24">
      <alignment horizontal="center" wrapText="1"/>
      <protection/>
    </xf>
    <xf numFmtId="0" fontId="49" fillId="0" borderId="47">
      <alignment/>
      <protection/>
    </xf>
    <xf numFmtId="0" fontId="49" fillId="0" borderId="48">
      <alignment horizontal="center" wrapText="1"/>
      <protection/>
    </xf>
    <xf numFmtId="0" fontId="48" fillId="21" borderId="27">
      <alignment/>
      <protection/>
    </xf>
    <xf numFmtId="49" fontId="49" fillId="0" borderId="11">
      <alignment horizontal="center"/>
      <protection/>
    </xf>
    <xf numFmtId="49" fontId="49" fillId="0" borderId="0">
      <alignment horizontal="center"/>
      <protection/>
    </xf>
    <xf numFmtId="49" fontId="49" fillId="0" borderId="1">
      <alignment horizontal="center" wrapText="1"/>
      <protection/>
    </xf>
    <xf numFmtId="49" fontId="49" fillId="0" borderId="49">
      <alignment horizontal="center" wrapText="1"/>
      <protection/>
    </xf>
    <xf numFmtId="49" fontId="49" fillId="0" borderId="1">
      <alignment horizontal="center"/>
      <protection/>
    </xf>
    <xf numFmtId="49" fontId="49" fillId="0" borderId="6">
      <alignment/>
      <protection/>
    </xf>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9" fillId="28" borderId="50" applyNumberFormat="0" applyAlignment="0" applyProtection="0"/>
    <xf numFmtId="0" fontId="60" fillId="29" borderId="51" applyNumberFormat="0" applyAlignment="0" applyProtection="0"/>
    <xf numFmtId="0" fontId="61" fillId="29" borderId="50" applyNumberFormat="0" applyAlignment="0" applyProtection="0"/>
    <xf numFmtId="0" fontId="6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5" fillId="0" borderId="0" applyNumberFormat="0" applyFill="0" applyBorder="0" applyAlignment="0" applyProtection="0"/>
    <xf numFmtId="0" fontId="66" fillId="0" borderId="55" applyNumberFormat="0" applyFill="0" applyAlignment="0" applyProtection="0"/>
    <xf numFmtId="0" fontId="67" fillId="30" borderId="56" applyNumberFormat="0" applyAlignment="0" applyProtection="0"/>
    <xf numFmtId="0" fontId="68" fillId="0" borderId="0" applyNumberFormat="0" applyFill="0" applyBorder="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8"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1" fillId="0" borderId="0">
      <alignment/>
      <protection/>
    </xf>
    <xf numFmtId="0" fontId="3" fillId="0" borderId="0">
      <alignment/>
      <protection/>
    </xf>
    <xf numFmtId="0" fontId="71" fillId="0" borderId="0" applyNumberFormat="0" applyFill="0" applyBorder="0" applyAlignment="0" applyProtection="0"/>
    <xf numFmtId="0" fontId="72" fillId="32" borderId="0" applyNumberFormat="0" applyBorder="0" applyAlignment="0" applyProtection="0"/>
    <xf numFmtId="0" fontId="73" fillId="0" borderId="0" applyNumberFormat="0" applyFill="0" applyBorder="0" applyAlignment="0" applyProtection="0"/>
    <xf numFmtId="0" fontId="0" fillId="33" borderId="57" applyNumberFormat="0" applyFont="0" applyAlignment="0" applyProtection="0"/>
    <xf numFmtId="9" fontId="0" fillId="0" borderId="0" applyFont="0" applyFill="0" applyBorder="0" applyAlignment="0" applyProtection="0"/>
    <xf numFmtId="0" fontId="74" fillId="0" borderId="58" applyNumberFormat="0" applyFill="0" applyAlignment="0" applyProtection="0"/>
    <xf numFmtId="0" fontId="7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6" fillId="34" borderId="0" applyNumberFormat="0" applyBorder="0" applyAlignment="0" applyProtection="0"/>
  </cellStyleXfs>
  <cellXfs count="93">
    <xf numFmtId="0" fontId="0" fillId="0" borderId="0" xfId="0" applyAlignment="1">
      <alignment/>
    </xf>
    <xf numFmtId="0" fontId="1"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35" borderId="0" xfId="0" applyFill="1" applyAlignment="1">
      <alignment/>
    </xf>
    <xf numFmtId="206" fontId="0" fillId="0" borderId="0" xfId="0" applyNumberFormat="1" applyAlignment="1">
      <alignment/>
    </xf>
    <xf numFmtId="4" fontId="0" fillId="0" borderId="0" xfId="0" applyNumberFormat="1" applyAlignment="1">
      <alignment/>
    </xf>
    <xf numFmtId="2" fontId="0" fillId="0" borderId="0" xfId="0" applyNumberFormat="1" applyAlignment="1">
      <alignment/>
    </xf>
    <xf numFmtId="217" fontId="0" fillId="0" borderId="0" xfId="0" applyNumberFormat="1" applyAlignment="1">
      <alignment/>
    </xf>
    <xf numFmtId="43" fontId="0" fillId="0" borderId="0" xfId="0" applyNumberFormat="1" applyAlignment="1">
      <alignment/>
    </xf>
    <xf numFmtId="0" fontId="2" fillId="0" borderId="59" xfId="0" applyFont="1" applyBorder="1" applyAlignment="1">
      <alignment horizontal="left" vertical="center"/>
    </xf>
    <xf numFmtId="0" fontId="2" fillId="0" borderId="59" xfId="0" applyFont="1" applyFill="1" applyBorder="1" applyAlignment="1">
      <alignment horizontal="center" vertical="center" wrapText="1"/>
    </xf>
    <xf numFmtId="0" fontId="10" fillId="0" borderId="59" xfId="0" applyFont="1" applyBorder="1" applyAlignment="1">
      <alignment horizontal="left" vertical="center"/>
    </xf>
    <xf numFmtId="0" fontId="11" fillId="36" borderId="59" xfId="246" applyNumberFormat="1" applyFont="1" applyFill="1" applyBorder="1" applyAlignment="1">
      <alignment horizontal="left" vertical="center" wrapText="1"/>
      <protection/>
    </xf>
    <xf numFmtId="0" fontId="11" fillId="36" borderId="59" xfId="254" applyNumberFormat="1" applyFont="1" applyFill="1" applyBorder="1" applyAlignment="1">
      <alignment horizontal="left" vertical="center" wrapText="1"/>
      <protection/>
    </xf>
    <xf numFmtId="0" fontId="11" fillId="36" borderId="59" xfId="255" applyFont="1" applyFill="1" applyBorder="1" applyAlignment="1">
      <alignment horizontal="left" vertical="center" wrapText="1"/>
      <protection/>
    </xf>
    <xf numFmtId="0" fontId="11" fillId="36" borderId="59" xfId="255" applyNumberFormat="1" applyFont="1" applyFill="1" applyBorder="1" applyAlignment="1">
      <alignment horizontal="left" vertical="center" wrapText="1"/>
      <protection/>
    </xf>
    <xf numFmtId="0" fontId="12" fillId="36" borderId="59" xfId="255" applyFont="1" applyFill="1" applyBorder="1" applyAlignment="1">
      <alignment horizontal="left" vertical="center" wrapText="1"/>
      <protection/>
    </xf>
    <xf numFmtId="0" fontId="10" fillId="36" borderId="59" xfId="0" applyFont="1" applyFill="1" applyBorder="1" applyAlignment="1">
      <alignment horizontal="left" vertical="center"/>
    </xf>
    <xf numFmtId="0" fontId="11" fillId="36" borderId="59" xfId="256" applyFont="1" applyFill="1" applyBorder="1" applyAlignment="1">
      <alignment horizontal="left" vertical="center" wrapText="1"/>
      <protection/>
    </xf>
    <xf numFmtId="0" fontId="11" fillId="36" borderId="59" xfId="257" applyFont="1" applyFill="1" applyBorder="1" applyAlignment="1">
      <alignment horizontal="left" vertical="center" wrapText="1"/>
      <protection/>
    </xf>
    <xf numFmtId="0" fontId="2" fillId="36" borderId="59" xfId="261" applyNumberFormat="1" applyFont="1" applyFill="1" applyBorder="1" applyAlignment="1">
      <alignment horizontal="left" vertical="center" wrapText="1"/>
      <protection/>
    </xf>
    <xf numFmtId="0" fontId="11" fillId="36" borderId="59" xfId="258" applyFont="1" applyFill="1" applyBorder="1" applyAlignment="1">
      <alignment horizontal="left" vertical="center" wrapText="1"/>
      <protection/>
    </xf>
    <xf numFmtId="0" fontId="10" fillId="36" borderId="59" xfId="0" applyFont="1" applyFill="1" applyBorder="1" applyAlignment="1">
      <alignment horizontal="left" vertical="center" wrapText="1"/>
    </xf>
    <xf numFmtId="0" fontId="11" fillId="36" borderId="59" xfId="259" applyNumberFormat="1" applyFont="1" applyFill="1" applyBorder="1" applyAlignment="1">
      <alignment horizontal="left" vertical="center" wrapText="1"/>
      <protection/>
    </xf>
    <xf numFmtId="0" fontId="11" fillId="36" borderId="59" xfId="260" applyFont="1" applyFill="1" applyBorder="1" applyAlignment="1">
      <alignment horizontal="left" vertical="center" wrapText="1"/>
      <protection/>
    </xf>
    <xf numFmtId="0" fontId="2" fillId="36" borderId="59" xfId="0" applyFont="1" applyFill="1" applyBorder="1" applyAlignment="1">
      <alignment horizontal="left" vertical="center" wrapText="1"/>
    </xf>
    <xf numFmtId="0" fontId="11" fillId="36" borderId="59" xfId="237" applyNumberFormat="1" applyFont="1" applyFill="1" applyBorder="1" applyAlignment="1">
      <alignment horizontal="left" vertical="center" wrapText="1"/>
      <protection/>
    </xf>
    <xf numFmtId="0" fontId="11" fillId="36" borderId="59" xfId="238" applyFont="1" applyFill="1" applyBorder="1" applyAlignment="1">
      <alignment horizontal="left" vertical="center" wrapText="1"/>
      <protection/>
    </xf>
    <xf numFmtId="0" fontId="2" fillId="37" borderId="59" xfId="262" applyFont="1" applyFill="1" applyBorder="1" applyAlignment="1">
      <alignment horizontal="left" vertical="center" wrapText="1" shrinkToFit="1"/>
      <protection/>
    </xf>
    <xf numFmtId="0" fontId="2" fillId="37" borderId="59" xfId="262" applyFont="1" applyFill="1" applyBorder="1" applyAlignment="1">
      <alignment horizontal="left" vertical="center" wrapText="1"/>
      <protection/>
    </xf>
    <xf numFmtId="0" fontId="2" fillId="37" borderId="59" xfId="0" applyFont="1" applyFill="1" applyBorder="1" applyAlignment="1">
      <alignment horizontal="left" vertical="center" wrapText="1"/>
    </xf>
    <xf numFmtId="0" fontId="2" fillId="35" borderId="59" xfId="0" applyFont="1" applyFill="1" applyBorder="1" applyAlignment="1">
      <alignment horizontal="left" vertical="center" wrapText="1"/>
    </xf>
    <xf numFmtId="0" fontId="2" fillId="0" borderId="59" xfId="0" applyFont="1" applyBorder="1" applyAlignment="1">
      <alignment horizontal="center" vertical="center"/>
    </xf>
    <xf numFmtId="0" fontId="10" fillId="36" borderId="59" xfId="262" applyFont="1" applyFill="1" applyBorder="1" applyAlignment="1">
      <alignment horizontal="left" vertical="center" wrapText="1"/>
      <protection/>
    </xf>
    <xf numFmtId="0" fontId="10" fillId="36" borderId="59" xfId="261" applyNumberFormat="1" applyFont="1" applyFill="1" applyBorder="1" applyAlignment="1">
      <alignment horizontal="left" vertical="center" wrapText="1"/>
      <protection/>
    </xf>
    <xf numFmtId="0" fontId="2" fillId="36" borderId="59" xfId="0" applyNumberFormat="1" applyFont="1" applyFill="1" applyBorder="1" applyAlignment="1">
      <alignment horizontal="left" vertical="center" wrapText="1"/>
    </xf>
    <xf numFmtId="189" fontId="10" fillId="0" borderId="59" xfId="0" applyNumberFormat="1" applyFont="1" applyFill="1" applyBorder="1" applyAlignment="1">
      <alignment horizontal="center" vertical="center"/>
    </xf>
    <xf numFmtId="0" fontId="10" fillId="0" borderId="59" xfId="0" applyFont="1" applyBorder="1" applyAlignment="1">
      <alignment horizontal="center" vertical="center"/>
    </xf>
    <xf numFmtId="189" fontId="2" fillId="0" borderId="59" xfId="270" applyNumberFormat="1" applyFont="1" applyFill="1" applyBorder="1" applyAlignment="1">
      <alignment horizontal="center" vertical="center"/>
    </xf>
    <xf numFmtId="189" fontId="10" fillId="0" borderId="59" xfId="270" applyNumberFormat="1" applyFont="1" applyFill="1" applyBorder="1" applyAlignment="1">
      <alignment horizontal="center" vertical="center"/>
    </xf>
    <xf numFmtId="0" fontId="2" fillId="0" borderId="59" xfId="262" applyNumberFormat="1" applyFont="1" applyBorder="1" applyAlignment="1">
      <alignment horizontal="center" vertical="center"/>
      <protection/>
    </xf>
    <xf numFmtId="189" fontId="2" fillId="0" borderId="59" xfId="270" applyNumberFormat="1" applyFont="1" applyFill="1" applyBorder="1" applyAlignment="1">
      <alignment horizontal="center"/>
    </xf>
    <xf numFmtId="49" fontId="2" fillId="0" borderId="59" xfId="0" applyNumberFormat="1" applyFont="1" applyBorder="1" applyAlignment="1">
      <alignment horizontal="center" vertical="center"/>
    </xf>
    <xf numFmtId="49" fontId="2" fillId="37" borderId="59" xfId="262" applyNumberFormat="1" applyFont="1" applyFill="1" applyBorder="1" applyAlignment="1">
      <alignment horizontal="center" vertical="center"/>
      <protection/>
    </xf>
    <xf numFmtId="0" fontId="2" fillId="35" borderId="59" xfId="0" applyFont="1" applyFill="1" applyBorder="1" applyAlignment="1">
      <alignment horizontal="center" vertical="center"/>
    </xf>
    <xf numFmtId="0" fontId="10" fillId="0" borderId="59" xfId="0" applyFont="1" applyFill="1" applyBorder="1" applyAlignment="1">
      <alignment horizontal="center" vertical="center"/>
    </xf>
    <xf numFmtId="0" fontId="2" fillId="0" borderId="60" xfId="0" applyFont="1" applyBorder="1" applyAlignment="1">
      <alignment horizontal="center" vertical="center"/>
    </xf>
    <xf numFmtId="189" fontId="10" fillId="0" borderId="60" xfId="270" applyNumberFormat="1" applyFont="1" applyFill="1" applyBorder="1" applyAlignment="1">
      <alignment horizontal="center" vertical="center"/>
    </xf>
    <xf numFmtId="189" fontId="13" fillId="0" borderId="59" xfId="270" applyNumberFormat="1" applyFont="1" applyFill="1" applyBorder="1" applyAlignment="1">
      <alignment horizontal="center" vertical="center"/>
    </xf>
    <xf numFmtId="189" fontId="9" fillId="0" borderId="59" xfId="270" applyNumberFormat="1" applyFont="1" applyFill="1" applyBorder="1" applyAlignment="1">
      <alignment horizontal="center" vertical="center"/>
    </xf>
    <xf numFmtId="0" fontId="13" fillId="0" borderId="59" xfId="0" applyFont="1" applyFill="1" applyBorder="1" applyAlignment="1">
      <alignment horizontal="center" vertical="center"/>
    </xf>
    <xf numFmtId="0" fontId="9" fillId="0" borderId="59" xfId="0" applyFont="1" applyFill="1" applyBorder="1" applyAlignment="1">
      <alignment horizontal="center" vertical="center"/>
    </xf>
    <xf numFmtId="0" fontId="13" fillId="0" borderId="59"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0" xfId="0" applyFont="1" applyFill="1" applyAlignment="1">
      <alignment horizontal="center" vertical="center"/>
    </xf>
    <xf numFmtId="0" fontId="9" fillId="38" borderId="59" xfId="0" applyFont="1" applyFill="1" applyBorder="1" applyAlignment="1">
      <alignment horizontal="center" vertical="center" wrapText="1"/>
    </xf>
    <xf numFmtId="0" fontId="9" fillId="38" borderId="59" xfId="0" applyFont="1" applyFill="1" applyBorder="1" applyAlignment="1">
      <alignment horizontal="center" vertical="center"/>
    </xf>
    <xf numFmtId="189" fontId="9" fillId="38" borderId="59" xfId="270" applyNumberFormat="1" applyFont="1" applyFill="1" applyBorder="1" applyAlignment="1">
      <alignment horizontal="center" vertical="center"/>
    </xf>
    <xf numFmtId="189" fontId="13" fillId="0" borderId="61" xfId="270" applyNumberFormat="1" applyFont="1" applyFill="1" applyBorder="1" applyAlignment="1">
      <alignment horizontal="center" vertical="center"/>
    </xf>
    <xf numFmtId="189" fontId="9" fillId="0" borderId="61" xfId="270" applyNumberFormat="1" applyFont="1" applyFill="1" applyBorder="1" applyAlignment="1">
      <alignment horizontal="center" vertical="center"/>
    </xf>
    <xf numFmtId="189" fontId="9" fillId="0" borderId="0" xfId="0" applyNumberFormat="1" applyFont="1" applyFill="1" applyAlignment="1">
      <alignment horizontal="center" vertical="center"/>
    </xf>
    <xf numFmtId="189" fontId="9" fillId="0" borderId="59" xfId="0" applyNumberFormat="1" applyFont="1" applyBorder="1" applyAlignment="1">
      <alignment horizontal="center" vertical="center"/>
    </xf>
    <xf numFmtId="189" fontId="9" fillId="38" borderId="61" xfId="270" applyNumberFormat="1" applyFont="1" applyFill="1" applyBorder="1" applyAlignment="1">
      <alignment horizontal="center" vertical="center"/>
    </xf>
    <xf numFmtId="189" fontId="13" fillId="0" borderId="59" xfId="0" applyNumberFormat="1" applyFont="1" applyBorder="1" applyAlignment="1">
      <alignment horizontal="center" vertical="center"/>
    </xf>
    <xf numFmtId="189" fontId="9" fillId="0" borderId="59" xfId="0" applyNumberFormat="1" applyFont="1" applyBorder="1" applyAlignment="1">
      <alignment/>
    </xf>
    <xf numFmtId="196" fontId="0" fillId="0" borderId="0" xfId="0" applyNumberFormat="1" applyAlignment="1">
      <alignment/>
    </xf>
    <xf numFmtId="0" fontId="14" fillId="0" borderId="0" xfId="0" applyFont="1" applyAlignment="1">
      <alignment/>
    </xf>
    <xf numFmtId="4" fontId="0" fillId="0" borderId="0" xfId="0" applyNumberFormat="1" applyFont="1" applyAlignment="1">
      <alignment/>
    </xf>
    <xf numFmtId="0" fontId="0" fillId="0" borderId="59" xfId="0" applyFont="1" applyBorder="1" applyAlignment="1">
      <alignment/>
    </xf>
    <xf numFmtId="4" fontId="0" fillId="0" borderId="59" xfId="0" applyNumberFormat="1" applyFont="1" applyBorder="1" applyAlignment="1">
      <alignment/>
    </xf>
    <xf numFmtId="0" fontId="14" fillId="0" borderId="59" xfId="0" applyFont="1" applyBorder="1" applyAlignment="1">
      <alignment wrapText="1"/>
    </xf>
    <xf numFmtId="4" fontId="14" fillId="0" borderId="59" xfId="0" applyNumberFormat="1" applyFont="1" applyBorder="1" applyAlignment="1">
      <alignment/>
    </xf>
    <xf numFmtId="0" fontId="14" fillId="0" borderId="59" xfId="0" applyFont="1" applyBorder="1" applyAlignment="1">
      <alignment/>
    </xf>
    <xf numFmtId="0" fontId="2" fillId="0" borderId="59" xfId="0" applyNumberFormat="1" applyFont="1" applyBorder="1" applyAlignment="1">
      <alignment horizontal="center" vertical="center"/>
    </xf>
    <xf numFmtId="49" fontId="2" fillId="37" borderId="59" xfId="0" applyNumberFormat="1" applyFont="1" applyFill="1" applyBorder="1" applyAlignment="1">
      <alignment horizontal="center" vertical="center"/>
    </xf>
    <xf numFmtId="191" fontId="0" fillId="0" borderId="0" xfId="0" applyNumberFormat="1" applyAlignment="1">
      <alignment/>
    </xf>
    <xf numFmtId="0" fontId="2" fillId="0" borderId="59" xfId="0" applyFont="1" applyFill="1" applyBorder="1" applyAlignment="1">
      <alignment horizontal="left" vertical="center" wrapText="1"/>
    </xf>
    <xf numFmtId="197" fontId="0" fillId="0" borderId="0" xfId="0" applyNumberFormat="1" applyAlignment="1">
      <alignment/>
    </xf>
    <xf numFmtId="0" fontId="0"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200" fontId="2" fillId="0" borderId="0" xfId="0" applyNumberFormat="1" applyFont="1" applyBorder="1" applyAlignment="1">
      <alignment horizontal="center"/>
    </xf>
    <xf numFmtId="0" fontId="2" fillId="0" borderId="59" xfId="0" applyFont="1" applyFill="1" applyBorder="1" applyAlignment="1">
      <alignment horizontal="left" vertical="top" wrapText="1"/>
    </xf>
    <xf numFmtId="0" fontId="15" fillId="36" borderId="60" xfId="0" applyFont="1" applyFill="1" applyBorder="1" applyAlignment="1">
      <alignment horizontal="left" vertical="center" wrapText="1"/>
    </xf>
    <xf numFmtId="189" fontId="0" fillId="0" borderId="0" xfId="0" applyNumberFormat="1" applyAlignment="1">
      <alignment/>
    </xf>
    <xf numFmtId="0" fontId="77" fillId="0" borderId="16" xfId="146" applyNumberFormat="1" applyFont="1" applyAlignment="1" applyProtection="1">
      <alignment horizontal="left" vertical="center" wrapText="1"/>
      <protection/>
    </xf>
    <xf numFmtId="0" fontId="9" fillId="0" borderId="0" xfId="0" applyFont="1" applyBorder="1" applyAlignment="1">
      <alignment horizontal="center" vertical="center" wrapText="1"/>
    </xf>
    <xf numFmtId="0" fontId="9" fillId="0" borderId="0" xfId="0" applyFont="1" applyBorder="1" applyAlignment="1">
      <alignment horizontal="left" wrapText="1"/>
    </xf>
    <xf numFmtId="0" fontId="9" fillId="0" borderId="0" xfId="0" applyFont="1" applyBorder="1" applyAlignment="1">
      <alignment horizontal="right"/>
    </xf>
  </cellXfs>
  <cellStyles count="2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21" xfId="137"/>
    <cellStyle name="xl22" xfId="138"/>
    <cellStyle name="xl23" xfId="139"/>
    <cellStyle name="xl24" xfId="140"/>
    <cellStyle name="xl25" xfId="141"/>
    <cellStyle name="xl26" xfId="142"/>
    <cellStyle name="xl27" xfId="143"/>
    <cellStyle name="xl28" xfId="144"/>
    <cellStyle name="xl29" xfId="145"/>
    <cellStyle name="xl30" xfId="146"/>
    <cellStyle name="xl31" xfId="147"/>
    <cellStyle name="xl32" xfId="148"/>
    <cellStyle name="xl33" xfId="149"/>
    <cellStyle name="xl34" xfId="150"/>
    <cellStyle name="xl35" xfId="151"/>
    <cellStyle name="xl36" xfId="152"/>
    <cellStyle name="xl37" xfId="153"/>
    <cellStyle name="xl38" xfId="154"/>
    <cellStyle name="xl39" xfId="155"/>
    <cellStyle name="xl40" xfId="156"/>
    <cellStyle name="xl41" xfId="157"/>
    <cellStyle name="xl42" xfId="158"/>
    <cellStyle name="xl43" xfId="159"/>
    <cellStyle name="xl44" xfId="160"/>
    <cellStyle name="xl45" xfId="161"/>
    <cellStyle name="xl46" xfId="162"/>
    <cellStyle name="xl47" xfId="163"/>
    <cellStyle name="xl48" xfId="164"/>
    <cellStyle name="xl49" xfId="165"/>
    <cellStyle name="xl50" xfId="166"/>
    <cellStyle name="xl51" xfId="167"/>
    <cellStyle name="xl52" xfId="168"/>
    <cellStyle name="xl53" xfId="169"/>
    <cellStyle name="xl54" xfId="170"/>
    <cellStyle name="xl55" xfId="171"/>
    <cellStyle name="xl56" xfId="172"/>
    <cellStyle name="xl57" xfId="173"/>
    <cellStyle name="xl58" xfId="174"/>
    <cellStyle name="xl59" xfId="175"/>
    <cellStyle name="xl60" xfId="176"/>
    <cellStyle name="xl61" xfId="177"/>
    <cellStyle name="xl62" xfId="178"/>
    <cellStyle name="xl63" xfId="179"/>
    <cellStyle name="xl64" xfId="180"/>
    <cellStyle name="xl65" xfId="181"/>
    <cellStyle name="xl66" xfId="182"/>
    <cellStyle name="xl67" xfId="183"/>
    <cellStyle name="xl68" xfId="184"/>
    <cellStyle name="xl69" xfId="185"/>
    <cellStyle name="xl70" xfId="186"/>
    <cellStyle name="xl71" xfId="187"/>
    <cellStyle name="xl72" xfId="188"/>
    <cellStyle name="xl73" xfId="189"/>
    <cellStyle name="xl74" xfId="190"/>
    <cellStyle name="xl75" xfId="191"/>
    <cellStyle name="xl76" xfId="192"/>
    <cellStyle name="xl77" xfId="193"/>
    <cellStyle name="xl78" xfId="194"/>
    <cellStyle name="xl79" xfId="195"/>
    <cellStyle name="xl80" xfId="196"/>
    <cellStyle name="xl81" xfId="197"/>
    <cellStyle name="xl82" xfId="198"/>
    <cellStyle name="xl83" xfId="199"/>
    <cellStyle name="xl84" xfId="200"/>
    <cellStyle name="xl85" xfId="201"/>
    <cellStyle name="xl86" xfId="202"/>
    <cellStyle name="xl87" xfId="203"/>
    <cellStyle name="xl88" xfId="204"/>
    <cellStyle name="xl89" xfId="205"/>
    <cellStyle name="xl90" xfId="206"/>
    <cellStyle name="xl91" xfId="207"/>
    <cellStyle name="xl92" xfId="208"/>
    <cellStyle name="xl93" xfId="209"/>
    <cellStyle name="xl94" xfId="210"/>
    <cellStyle name="xl95" xfId="211"/>
    <cellStyle name="xl96" xfId="212"/>
    <cellStyle name="xl97" xfId="213"/>
    <cellStyle name="xl98" xfId="214"/>
    <cellStyle name="xl99" xfId="215"/>
    <cellStyle name="Акцент1" xfId="216"/>
    <cellStyle name="Акцент2" xfId="217"/>
    <cellStyle name="Акцент3" xfId="218"/>
    <cellStyle name="Акцент4" xfId="219"/>
    <cellStyle name="Акцент5" xfId="220"/>
    <cellStyle name="Акцент6" xfId="221"/>
    <cellStyle name="Ввод " xfId="222"/>
    <cellStyle name="Вывод" xfId="223"/>
    <cellStyle name="Вычисление" xfId="224"/>
    <cellStyle name="Hyperlink" xfId="225"/>
    <cellStyle name="Currency" xfId="226"/>
    <cellStyle name="Currency [0]" xfId="227"/>
    <cellStyle name="Заголовок 1" xfId="228"/>
    <cellStyle name="Заголовок 2" xfId="229"/>
    <cellStyle name="Заголовок 3" xfId="230"/>
    <cellStyle name="Заголовок 4" xfId="231"/>
    <cellStyle name="Итог" xfId="232"/>
    <cellStyle name="Контрольная ячейка" xfId="233"/>
    <cellStyle name="Название" xfId="234"/>
    <cellStyle name="Нейтральный" xfId="235"/>
    <cellStyle name="Обычный 10" xfId="236"/>
    <cellStyle name="Обычный 11" xfId="237"/>
    <cellStyle name="Обычный 12" xfId="238"/>
    <cellStyle name="Обычный 13" xfId="239"/>
    <cellStyle name="Обычный 14" xfId="240"/>
    <cellStyle name="Обычный 15" xfId="241"/>
    <cellStyle name="Обычный 16" xfId="242"/>
    <cellStyle name="Обычный 17" xfId="243"/>
    <cellStyle name="Обычный 18" xfId="244"/>
    <cellStyle name="Обычный 19" xfId="245"/>
    <cellStyle name="Обычный 2" xfId="246"/>
    <cellStyle name="Обычный 20" xfId="247"/>
    <cellStyle name="Обычный 21" xfId="248"/>
    <cellStyle name="Обычный 22" xfId="249"/>
    <cellStyle name="Обычный 23" xfId="250"/>
    <cellStyle name="Обычный 24" xfId="251"/>
    <cellStyle name="Обычный 25" xfId="252"/>
    <cellStyle name="Обычный 26" xfId="253"/>
    <cellStyle name="Обычный 3" xfId="254"/>
    <cellStyle name="Обычный 4" xfId="255"/>
    <cellStyle name="Обычный 5" xfId="256"/>
    <cellStyle name="Обычный 6" xfId="257"/>
    <cellStyle name="Обычный 7" xfId="258"/>
    <cellStyle name="Обычный 8" xfId="259"/>
    <cellStyle name="Обычный 9" xfId="260"/>
    <cellStyle name="Обычный_в тысячах" xfId="261"/>
    <cellStyle name="Обычный_Лист3" xfId="262"/>
    <cellStyle name="Followed Hyperlink" xfId="263"/>
    <cellStyle name="Плохой" xfId="264"/>
    <cellStyle name="Пояснение" xfId="265"/>
    <cellStyle name="Примечание" xfId="266"/>
    <cellStyle name="Percent" xfId="267"/>
    <cellStyle name="Связанная ячейка" xfId="268"/>
    <cellStyle name="Текст предупреждения" xfId="269"/>
    <cellStyle name="Comma" xfId="270"/>
    <cellStyle name="Comma [0]" xfId="271"/>
    <cellStyle name="Хороший" xfId="27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15"/>
  <sheetViews>
    <sheetView tabSelected="1" zoomScalePageLayoutView="0" workbookViewId="0" topLeftCell="A1">
      <selection activeCell="A3" sqref="A3:B3"/>
    </sheetView>
  </sheetViews>
  <sheetFormatPr defaultColWidth="9.140625" defaultRowHeight="12.75"/>
  <cols>
    <col min="1" max="1" width="118.00390625" style="5" customWidth="1"/>
    <col min="2" max="2" width="23.57421875" style="4" customWidth="1"/>
    <col min="3" max="3" width="25.140625" style="0" customWidth="1"/>
    <col min="4" max="4" width="16.140625" style="0" customWidth="1"/>
    <col min="5" max="5" width="15.421875" style="0" customWidth="1"/>
  </cols>
  <sheetData>
    <row r="1" spans="1:3" ht="15.75">
      <c r="A1" s="81"/>
      <c r="B1" s="92" t="s">
        <v>221</v>
      </c>
      <c r="C1" s="92"/>
    </row>
    <row r="2" spans="1:3" ht="73.5" customHeight="1">
      <c r="A2" s="81"/>
      <c r="B2" s="91" t="s">
        <v>242</v>
      </c>
      <c r="C2" s="91"/>
    </row>
    <row r="3" spans="1:3" ht="20.25" customHeight="1">
      <c r="A3" s="90" t="s">
        <v>226</v>
      </c>
      <c r="B3" s="90"/>
      <c r="C3" s="82"/>
    </row>
    <row r="4" spans="1:3" ht="20.25" customHeight="1">
      <c r="A4" s="83"/>
      <c r="B4" s="84"/>
      <c r="C4" s="85"/>
    </row>
    <row r="5" spans="1:4" ht="32.25" customHeight="1">
      <c r="A5" s="35" t="s">
        <v>5</v>
      </c>
      <c r="B5" s="35" t="s">
        <v>70</v>
      </c>
      <c r="C5" s="13">
        <v>2024</v>
      </c>
      <c r="D5" s="8"/>
    </row>
    <row r="6" spans="1:7" ht="12.75">
      <c r="A6" s="14" t="s">
        <v>6</v>
      </c>
      <c r="B6" s="35" t="s">
        <v>7</v>
      </c>
      <c r="C6" s="39">
        <f>C7+C16+C22+C35+C37+C42+C47+C50+C54</f>
        <v>351185.31870999996</v>
      </c>
      <c r="D6" s="11"/>
      <c r="E6" s="78"/>
      <c r="G6" s="78"/>
    </row>
    <row r="7" spans="1:3" ht="12.75">
      <c r="A7" s="14" t="s">
        <v>8</v>
      </c>
      <c r="B7" s="40" t="s">
        <v>9</v>
      </c>
      <c r="C7" s="39">
        <f>C8</f>
        <v>212334.2</v>
      </c>
    </row>
    <row r="8" spans="1:3" ht="12.75">
      <c r="A8" s="12" t="s">
        <v>10</v>
      </c>
      <c r="B8" s="35" t="s">
        <v>11</v>
      </c>
      <c r="C8" s="41">
        <f>C9+C10+C11+C12+C13+C14+C15</f>
        <v>212334.2</v>
      </c>
    </row>
    <row r="9" spans="1:3" ht="33" customHeight="1">
      <c r="A9" s="15" t="s">
        <v>45</v>
      </c>
      <c r="B9" s="35" t="s">
        <v>82</v>
      </c>
      <c r="C9" s="41">
        <v>199034.2</v>
      </c>
    </row>
    <row r="10" spans="1:3" ht="47.25" customHeight="1">
      <c r="A10" s="16" t="s">
        <v>58</v>
      </c>
      <c r="B10" s="35" t="s">
        <v>79</v>
      </c>
      <c r="C10" s="41">
        <v>1000</v>
      </c>
    </row>
    <row r="11" spans="1:3" ht="12.75">
      <c r="A11" s="17" t="s">
        <v>76</v>
      </c>
      <c r="B11" s="35" t="s">
        <v>80</v>
      </c>
      <c r="C11" s="41">
        <v>4000</v>
      </c>
    </row>
    <row r="12" spans="1:3" ht="35.25" customHeight="1">
      <c r="A12" s="18" t="s">
        <v>77</v>
      </c>
      <c r="B12" s="35" t="s">
        <v>81</v>
      </c>
      <c r="C12" s="41">
        <v>2500</v>
      </c>
    </row>
    <row r="13" spans="1:3" ht="35.25" customHeight="1">
      <c r="A13" s="18" t="s">
        <v>227</v>
      </c>
      <c r="B13" s="35" t="s">
        <v>228</v>
      </c>
      <c r="C13" s="41">
        <v>2800</v>
      </c>
    </row>
    <row r="14" spans="1:3" ht="35.25" customHeight="1">
      <c r="A14" s="89" t="s">
        <v>229</v>
      </c>
      <c r="B14" s="35" t="s">
        <v>230</v>
      </c>
      <c r="C14" s="41">
        <v>2000</v>
      </c>
    </row>
    <row r="15" spans="1:3" ht="35.25" customHeight="1">
      <c r="A15" s="89" t="s">
        <v>231</v>
      </c>
      <c r="B15" s="35" t="s">
        <v>232</v>
      </c>
      <c r="C15" s="41">
        <v>1000</v>
      </c>
    </row>
    <row r="16" spans="1:3" ht="15.75" customHeight="1">
      <c r="A16" s="19" t="s">
        <v>47</v>
      </c>
      <c r="B16" s="40" t="s">
        <v>52</v>
      </c>
      <c r="C16" s="42">
        <f>C17</f>
        <v>18792.899999999998</v>
      </c>
    </row>
    <row r="17" spans="1:3" ht="15" customHeight="1">
      <c r="A17" s="17" t="s">
        <v>48</v>
      </c>
      <c r="B17" s="35" t="s">
        <v>53</v>
      </c>
      <c r="C17" s="41">
        <f>C18+C19+C20+C21</f>
        <v>18792.899999999998</v>
      </c>
    </row>
    <row r="18" spans="1:3" ht="29.25" customHeight="1">
      <c r="A18" s="17" t="s">
        <v>49</v>
      </c>
      <c r="B18" s="35" t="s">
        <v>54</v>
      </c>
      <c r="C18" s="41">
        <v>9801.3</v>
      </c>
    </row>
    <row r="19" spans="1:3" ht="38.25" customHeight="1">
      <c r="A19" s="18" t="s">
        <v>50</v>
      </c>
      <c r="B19" s="35" t="s">
        <v>55</v>
      </c>
      <c r="C19" s="41">
        <v>46.7</v>
      </c>
    </row>
    <row r="20" spans="1:3" ht="25.5">
      <c r="A20" s="17" t="s">
        <v>51</v>
      </c>
      <c r="B20" s="35" t="s">
        <v>56</v>
      </c>
      <c r="C20" s="41">
        <v>10162.8</v>
      </c>
    </row>
    <row r="21" spans="1:3" ht="12.75" customHeight="1">
      <c r="A21" s="17" t="s">
        <v>179</v>
      </c>
      <c r="B21" s="76" t="s">
        <v>180</v>
      </c>
      <c r="C21" s="41">
        <v>-1217.9</v>
      </c>
    </row>
    <row r="22" spans="1:3" ht="12.75">
      <c r="A22" s="20" t="s">
        <v>12</v>
      </c>
      <c r="B22" s="40" t="s">
        <v>13</v>
      </c>
      <c r="C22" s="42">
        <f>C23+C30+C32+C34</f>
        <v>43965</v>
      </c>
    </row>
    <row r="23" spans="1:3" ht="13.5" customHeight="1">
      <c r="A23" s="36" t="s">
        <v>0</v>
      </c>
      <c r="B23" s="43" t="s">
        <v>220</v>
      </c>
      <c r="C23" s="42">
        <f>C24+C26+C3</f>
        <v>33665</v>
      </c>
    </row>
    <row r="24" spans="1:3" ht="21" customHeight="1">
      <c r="A24" s="21" t="s">
        <v>1</v>
      </c>
      <c r="B24" s="43" t="s">
        <v>3</v>
      </c>
      <c r="C24" s="41">
        <f>C25</f>
        <v>23565.5</v>
      </c>
    </row>
    <row r="25" spans="1:3" ht="18.75" customHeight="1">
      <c r="A25" s="22" t="s">
        <v>1</v>
      </c>
      <c r="B25" s="43" t="s">
        <v>84</v>
      </c>
      <c r="C25" s="41">
        <v>23565.5</v>
      </c>
    </row>
    <row r="26" spans="1:3" ht="20.25" customHeight="1">
      <c r="A26" s="23" t="s">
        <v>2</v>
      </c>
      <c r="B26" s="43" t="s">
        <v>4</v>
      </c>
      <c r="C26" s="41">
        <f>C27</f>
        <v>10099.5</v>
      </c>
    </row>
    <row r="27" spans="1:3" ht="30.75" customHeight="1">
      <c r="A27" s="23" t="s">
        <v>126</v>
      </c>
      <c r="B27" s="43" t="s">
        <v>85</v>
      </c>
      <c r="C27" s="41">
        <v>10099.5</v>
      </c>
    </row>
    <row r="28" spans="1:3" ht="28.5" customHeight="1" hidden="1">
      <c r="A28" s="23" t="s">
        <v>83</v>
      </c>
      <c r="B28" s="43" t="s">
        <v>86</v>
      </c>
      <c r="C28" s="41">
        <v>1</v>
      </c>
    </row>
    <row r="29" spans="1:3" ht="1.5" customHeight="1" hidden="1">
      <c r="A29" s="25" t="s">
        <v>14</v>
      </c>
      <c r="B29" s="40" t="s">
        <v>15</v>
      </c>
      <c r="C29" s="42">
        <f>C30</f>
        <v>0</v>
      </c>
    </row>
    <row r="30" spans="1:3" ht="12.75" hidden="1">
      <c r="A30" s="23" t="s">
        <v>14</v>
      </c>
      <c r="B30" s="35" t="s">
        <v>87</v>
      </c>
      <c r="C30" s="41">
        <v>0</v>
      </c>
    </row>
    <row r="31" spans="1:3" ht="15.75" customHeight="1">
      <c r="A31" s="25" t="s">
        <v>16</v>
      </c>
      <c r="B31" s="35" t="s">
        <v>17</v>
      </c>
      <c r="C31" s="42">
        <f>C32</f>
        <v>5000</v>
      </c>
    </row>
    <row r="32" spans="1:3" ht="15.75" customHeight="1">
      <c r="A32" s="23" t="s">
        <v>16</v>
      </c>
      <c r="B32" s="35" t="s">
        <v>88</v>
      </c>
      <c r="C32" s="41">
        <v>5000</v>
      </c>
    </row>
    <row r="33" spans="1:3" s="2" customFormat="1" ht="15.75" customHeight="1">
      <c r="A33" s="37" t="s">
        <v>72</v>
      </c>
      <c r="B33" s="40" t="s">
        <v>74</v>
      </c>
      <c r="C33" s="42">
        <f>C34</f>
        <v>5300</v>
      </c>
    </row>
    <row r="34" spans="1:3" ht="15" customHeight="1">
      <c r="A34" s="23" t="s">
        <v>73</v>
      </c>
      <c r="B34" s="35" t="s">
        <v>89</v>
      </c>
      <c r="C34" s="41">
        <v>5300</v>
      </c>
    </row>
    <row r="35" spans="1:3" ht="16.5" customHeight="1">
      <c r="A35" s="20" t="s">
        <v>18</v>
      </c>
      <c r="B35" s="40" t="s">
        <v>19</v>
      </c>
      <c r="C35" s="42">
        <f>C36</f>
        <v>6000</v>
      </c>
    </row>
    <row r="36" spans="1:3" ht="27" customHeight="1">
      <c r="A36" s="24" t="s">
        <v>222</v>
      </c>
      <c r="B36" s="35" t="s">
        <v>90</v>
      </c>
      <c r="C36" s="41">
        <v>6000</v>
      </c>
    </row>
    <row r="37" spans="1:3" ht="12.75">
      <c r="A37" s="25" t="s">
        <v>20</v>
      </c>
      <c r="B37" s="40" t="s">
        <v>21</v>
      </c>
      <c r="C37" s="42">
        <f>C38</f>
        <v>26500</v>
      </c>
    </row>
    <row r="38" spans="1:3" ht="38.25">
      <c r="A38" s="38" t="s">
        <v>59</v>
      </c>
      <c r="B38" s="35" t="s">
        <v>60</v>
      </c>
      <c r="C38" s="41">
        <f>C39+C41+C40</f>
        <v>26500</v>
      </c>
    </row>
    <row r="39" spans="1:3" ht="38.25">
      <c r="A39" s="26" t="s">
        <v>120</v>
      </c>
      <c r="B39" s="35" t="s">
        <v>113</v>
      </c>
      <c r="C39" s="41">
        <v>20000</v>
      </c>
    </row>
    <row r="40" spans="1:3" ht="38.25">
      <c r="A40" s="26" t="s">
        <v>62</v>
      </c>
      <c r="B40" s="35" t="s">
        <v>61</v>
      </c>
      <c r="C40" s="41">
        <v>4000</v>
      </c>
    </row>
    <row r="41" spans="1:3" ht="33" customHeight="1">
      <c r="A41" s="27" t="s">
        <v>43</v>
      </c>
      <c r="B41" s="35" t="s">
        <v>22</v>
      </c>
      <c r="C41" s="44">
        <v>2500</v>
      </c>
    </row>
    <row r="42" spans="1:3" ht="18" customHeight="1">
      <c r="A42" s="25" t="s">
        <v>23</v>
      </c>
      <c r="B42" s="40" t="s">
        <v>24</v>
      </c>
      <c r="C42" s="42">
        <f>C43</f>
        <v>180</v>
      </c>
    </row>
    <row r="43" spans="1:3" ht="16.5" customHeight="1">
      <c r="A43" s="28" t="s">
        <v>25</v>
      </c>
      <c r="B43" s="35" t="s">
        <v>26</v>
      </c>
      <c r="C43" s="41">
        <f>C44+C45+C46</f>
        <v>180</v>
      </c>
    </row>
    <row r="44" spans="1:3" ht="18" customHeight="1">
      <c r="A44" s="23" t="s">
        <v>27</v>
      </c>
      <c r="B44" s="45" t="s">
        <v>91</v>
      </c>
      <c r="C44" s="41">
        <v>150</v>
      </c>
    </row>
    <row r="45" spans="1:3" ht="18" customHeight="1">
      <c r="A45" s="23" t="s">
        <v>75</v>
      </c>
      <c r="B45" s="45" t="s">
        <v>92</v>
      </c>
      <c r="C45" s="44">
        <v>20</v>
      </c>
    </row>
    <row r="46" spans="1:3" ht="19.5" customHeight="1">
      <c r="A46" s="23" t="s">
        <v>100</v>
      </c>
      <c r="B46" s="45" t="s">
        <v>99</v>
      </c>
      <c r="C46" s="44">
        <v>10</v>
      </c>
    </row>
    <row r="47" spans="1:3" ht="18" customHeight="1">
      <c r="A47" s="25" t="s">
        <v>64</v>
      </c>
      <c r="B47" s="40" t="s">
        <v>63</v>
      </c>
      <c r="C47" s="42">
        <f>C48+C49</f>
        <v>21392.41871</v>
      </c>
    </row>
    <row r="48" spans="1:3" ht="18" customHeight="1">
      <c r="A48" s="28" t="s">
        <v>65</v>
      </c>
      <c r="B48" s="35" t="s">
        <v>98</v>
      </c>
      <c r="C48" s="44">
        <v>20192.41871</v>
      </c>
    </row>
    <row r="49" spans="1:3" ht="21.75" customHeight="1">
      <c r="A49" s="23" t="s">
        <v>44</v>
      </c>
      <c r="B49" s="35" t="s">
        <v>97</v>
      </c>
      <c r="C49" s="44">
        <v>1200</v>
      </c>
    </row>
    <row r="50" spans="1:3" ht="21.75" customHeight="1">
      <c r="A50" s="25" t="s">
        <v>66</v>
      </c>
      <c r="B50" s="40" t="s">
        <v>28</v>
      </c>
      <c r="C50" s="42">
        <f>C51+C52+C53</f>
        <v>14520.8</v>
      </c>
    </row>
    <row r="51" spans="1:3" ht="38.25" hidden="1">
      <c r="A51" s="29" t="s">
        <v>46</v>
      </c>
      <c r="B51" s="35" t="s">
        <v>29</v>
      </c>
      <c r="C51" s="44">
        <v>0</v>
      </c>
    </row>
    <row r="52" spans="1:3" ht="25.5">
      <c r="A52" s="30" t="s">
        <v>121</v>
      </c>
      <c r="B52" s="35" t="s">
        <v>114</v>
      </c>
      <c r="C52" s="44">
        <v>12520.8</v>
      </c>
    </row>
    <row r="53" spans="1:3" ht="25.5">
      <c r="A53" s="30" t="s">
        <v>67</v>
      </c>
      <c r="B53" s="35" t="s">
        <v>57</v>
      </c>
      <c r="C53" s="44">
        <v>2000</v>
      </c>
    </row>
    <row r="54" spans="1:3" ht="15" customHeight="1">
      <c r="A54" s="25" t="s">
        <v>68</v>
      </c>
      <c r="B54" s="40" t="s">
        <v>30</v>
      </c>
      <c r="C54" s="42">
        <f>C55+C56+C57+C58+C59+C60+C61+C62+C63+C64+C65+C66</f>
        <v>7500</v>
      </c>
    </row>
    <row r="55" spans="1:3" ht="42" customHeight="1">
      <c r="A55" s="31" t="s">
        <v>127</v>
      </c>
      <c r="B55" s="46" t="s">
        <v>128</v>
      </c>
      <c r="C55" s="41">
        <v>1500</v>
      </c>
    </row>
    <row r="56" spans="1:3" ht="34.5" customHeight="1">
      <c r="A56" s="32" t="s">
        <v>182</v>
      </c>
      <c r="B56" s="46" t="s">
        <v>181</v>
      </c>
      <c r="C56" s="41">
        <v>500</v>
      </c>
    </row>
    <row r="57" spans="1:3" ht="40.5" customHeight="1">
      <c r="A57" s="33" t="s">
        <v>183</v>
      </c>
      <c r="B57" s="77" t="s">
        <v>192</v>
      </c>
      <c r="C57" s="41">
        <v>150</v>
      </c>
    </row>
    <row r="58" spans="1:3" ht="31.5" customHeight="1">
      <c r="A58" s="33" t="s">
        <v>184</v>
      </c>
      <c r="B58" s="77" t="s">
        <v>193</v>
      </c>
      <c r="C58" s="41">
        <v>650</v>
      </c>
    </row>
    <row r="59" spans="1:3" ht="39.75" customHeight="1">
      <c r="A59" s="33" t="s">
        <v>185</v>
      </c>
      <c r="B59" s="77" t="s">
        <v>194</v>
      </c>
      <c r="C59" s="41">
        <v>1000</v>
      </c>
    </row>
    <row r="60" spans="1:3" ht="39.75" customHeight="1">
      <c r="A60" s="33" t="s">
        <v>186</v>
      </c>
      <c r="B60" s="77" t="s">
        <v>195</v>
      </c>
      <c r="C60" s="41">
        <v>400</v>
      </c>
    </row>
    <row r="61" spans="1:3" ht="45" customHeight="1">
      <c r="A61" s="33" t="s">
        <v>187</v>
      </c>
      <c r="B61" s="77" t="s">
        <v>196</v>
      </c>
      <c r="C61" s="41">
        <v>500</v>
      </c>
    </row>
    <row r="62" spans="1:3" ht="32.25" customHeight="1">
      <c r="A62" s="33" t="s">
        <v>188</v>
      </c>
      <c r="B62" s="77" t="s">
        <v>197</v>
      </c>
      <c r="C62" s="41">
        <v>300</v>
      </c>
    </row>
    <row r="63" spans="1:3" ht="34.5" customHeight="1">
      <c r="A63" s="33" t="s">
        <v>189</v>
      </c>
      <c r="B63" s="77" t="s">
        <v>198</v>
      </c>
      <c r="C63" s="41">
        <v>300</v>
      </c>
    </row>
    <row r="64" spans="1:3" ht="25.5">
      <c r="A64" s="33" t="s">
        <v>190</v>
      </c>
      <c r="B64" s="77" t="s">
        <v>199</v>
      </c>
      <c r="C64" s="41">
        <v>200</v>
      </c>
    </row>
    <row r="65" spans="1:3" ht="35.25" customHeight="1">
      <c r="A65" s="33" t="s">
        <v>191</v>
      </c>
      <c r="B65" s="77" t="s">
        <v>200</v>
      </c>
      <c r="C65" s="41">
        <v>500</v>
      </c>
    </row>
    <row r="66" spans="1:3" ht="35.25" customHeight="1">
      <c r="A66" s="33" t="s">
        <v>201</v>
      </c>
      <c r="B66" s="77" t="s">
        <v>202</v>
      </c>
      <c r="C66" s="41">
        <v>1500</v>
      </c>
    </row>
    <row r="67" spans="1:5" ht="18.75" customHeight="1">
      <c r="A67" s="25" t="s">
        <v>31</v>
      </c>
      <c r="B67" s="40" t="s">
        <v>32</v>
      </c>
      <c r="C67" s="42">
        <f>C69</f>
        <v>898143.7786500001</v>
      </c>
      <c r="E67" s="80"/>
    </row>
    <row r="68" spans="1:3" ht="16.5" customHeight="1">
      <c r="A68" s="25" t="s">
        <v>33</v>
      </c>
      <c r="B68" s="35"/>
      <c r="C68" s="44"/>
    </row>
    <row r="69" spans="1:3" ht="15.75" customHeight="1">
      <c r="A69" s="25" t="s">
        <v>71</v>
      </c>
      <c r="B69" s="35" t="s">
        <v>34</v>
      </c>
      <c r="C69" s="42">
        <f>C71+C74+C86+C102</f>
        <v>898143.7786500001</v>
      </c>
    </row>
    <row r="70" spans="1:5" ht="12.75">
      <c r="A70" s="25" t="s">
        <v>33</v>
      </c>
      <c r="B70" s="35"/>
      <c r="C70" s="44"/>
      <c r="E70" s="7"/>
    </row>
    <row r="71" spans="1:3" ht="12.75">
      <c r="A71" s="25" t="s">
        <v>35</v>
      </c>
      <c r="B71" s="40" t="s">
        <v>111</v>
      </c>
      <c r="C71" s="42">
        <f>C72</f>
        <v>73817.5</v>
      </c>
    </row>
    <row r="72" spans="1:3" ht="12.75">
      <c r="A72" s="28" t="s">
        <v>36</v>
      </c>
      <c r="B72" s="35" t="s">
        <v>102</v>
      </c>
      <c r="C72" s="41">
        <f>C73</f>
        <v>73817.5</v>
      </c>
    </row>
    <row r="73" spans="1:3" s="6" customFormat="1" ht="15" customHeight="1">
      <c r="A73" s="34" t="s">
        <v>69</v>
      </c>
      <c r="B73" s="47" t="s">
        <v>103</v>
      </c>
      <c r="C73" s="41">
        <v>73817.5</v>
      </c>
    </row>
    <row r="74" spans="1:3" ht="12.75">
      <c r="A74" s="25" t="s">
        <v>37</v>
      </c>
      <c r="B74" s="48" t="s">
        <v>110</v>
      </c>
      <c r="C74" s="42">
        <f>C76+C77+C78+C79+C80+C81+C82+C83+C84+C85</f>
        <v>166951.10426999998</v>
      </c>
    </row>
    <row r="75" spans="1:4" ht="12.75">
      <c r="A75" s="25" t="s">
        <v>33</v>
      </c>
      <c r="B75" s="35"/>
      <c r="C75" s="44"/>
      <c r="D75" s="68"/>
    </row>
    <row r="76" spans="1:3" s="6" customFormat="1" ht="34.5" customHeight="1">
      <c r="A76" s="79" t="s">
        <v>203</v>
      </c>
      <c r="B76" s="47" t="s">
        <v>129</v>
      </c>
      <c r="C76" s="41">
        <v>16091.68957</v>
      </c>
    </row>
    <row r="77" spans="1:3" s="6" customFormat="1" ht="54.75" customHeight="1">
      <c r="A77" s="79" t="s">
        <v>233</v>
      </c>
      <c r="B77" s="47" t="s">
        <v>223</v>
      </c>
      <c r="C77" s="41">
        <v>76295.5</v>
      </c>
    </row>
    <row r="78" spans="1:3" s="6" customFormat="1" ht="58.5" customHeight="1">
      <c r="A78" s="79" t="s">
        <v>204</v>
      </c>
      <c r="B78" s="47" t="s">
        <v>206</v>
      </c>
      <c r="C78" s="41">
        <v>26482.97777</v>
      </c>
    </row>
    <row r="79" spans="1:3" s="6" customFormat="1" ht="48" customHeight="1" hidden="1">
      <c r="A79" s="79" t="s">
        <v>205</v>
      </c>
      <c r="B79" s="47" t="s">
        <v>155</v>
      </c>
      <c r="C79" s="41">
        <v>0</v>
      </c>
    </row>
    <row r="80" spans="1:3" s="6" customFormat="1" ht="38.25">
      <c r="A80" s="79" t="s">
        <v>140</v>
      </c>
      <c r="B80" s="47" t="s">
        <v>141</v>
      </c>
      <c r="C80" s="41">
        <v>3221.63073</v>
      </c>
    </row>
    <row r="81" spans="1:3" s="6" customFormat="1" ht="57.75" customHeight="1">
      <c r="A81" s="79" t="s">
        <v>238</v>
      </c>
      <c r="B81" s="47" t="s">
        <v>223</v>
      </c>
      <c r="C81" s="41">
        <v>1032.13299</v>
      </c>
    </row>
    <row r="82" spans="1:3" s="6" customFormat="1" ht="57.75" customHeight="1">
      <c r="A82" s="79" t="s">
        <v>234</v>
      </c>
      <c r="B82" s="47" t="s">
        <v>236</v>
      </c>
      <c r="C82" s="41">
        <v>26088.74</v>
      </c>
    </row>
    <row r="83" spans="1:3" s="6" customFormat="1" ht="57.75" customHeight="1">
      <c r="A83" s="79" t="s">
        <v>235</v>
      </c>
      <c r="B83" s="47" t="s">
        <v>237</v>
      </c>
      <c r="C83" s="41">
        <v>17575.34</v>
      </c>
    </row>
    <row r="84" spans="1:3" s="6" customFormat="1" ht="44.25" customHeight="1">
      <c r="A84" s="79" t="s">
        <v>239</v>
      </c>
      <c r="B84" s="47" t="s">
        <v>240</v>
      </c>
      <c r="C84" s="41">
        <v>163.09321</v>
      </c>
    </row>
    <row r="85" spans="1:3" s="6" customFormat="1" ht="34.5" customHeight="1" hidden="1">
      <c r="A85" s="79" t="s">
        <v>241</v>
      </c>
      <c r="B85" s="47" t="s">
        <v>139</v>
      </c>
      <c r="C85" s="41">
        <v>0</v>
      </c>
    </row>
    <row r="86" spans="1:3" ht="20.25" customHeight="1">
      <c r="A86" s="25" t="s">
        <v>38</v>
      </c>
      <c r="B86" s="40" t="s">
        <v>93</v>
      </c>
      <c r="C86" s="42">
        <f>C87+C88+C89+C91+C92+C93+C94+C95+C96+C97+C98+C99+C100+C90+C101</f>
        <v>641931.52141</v>
      </c>
    </row>
    <row r="87" spans="1:3" s="6" customFormat="1" ht="12.75">
      <c r="A87" s="79" t="s">
        <v>207</v>
      </c>
      <c r="B87" s="47" t="s">
        <v>133</v>
      </c>
      <c r="C87" s="41">
        <v>5.3</v>
      </c>
    </row>
    <row r="88" spans="1:3" s="6" customFormat="1" ht="25.5">
      <c r="A88" s="79" t="s">
        <v>208</v>
      </c>
      <c r="B88" s="47" t="s">
        <v>108</v>
      </c>
      <c r="C88" s="41">
        <v>506.3</v>
      </c>
    </row>
    <row r="89" spans="1:3" s="6" customFormat="1" ht="50.25" customHeight="1">
      <c r="A89" s="79" t="s">
        <v>125</v>
      </c>
      <c r="B89" s="47" t="s">
        <v>219</v>
      </c>
      <c r="C89" s="41">
        <v>12675.6</v>
      </c>
    </row>
    <row r="90" spans="1:3" s="6" customFormat="1" ht="50.25" customHeight="1">
      <c r="A90" s="79" t="s">
        <v>125</v>
      </c>
      <c r="B90" s="47" t="s">
        <v>108</v>
      </c>
      <c r="C90" s="41">
        <v>2937.8</v>
      </c>
    </row>
    <row r="91" spans="1:3" s="6" customFormat="1" ht="45" customHeight="1">
      <c r="A91" s="79" t="s">
        <v>209</v>
      </c>
      <c r="B91" s="47" t="s">
        <v>108</v>
      </c>
      <c r="C91" s="41">
        <v>4609.9</v>
      </c>
    </row>
    <row r="92" spans="1:3" s="6" customFormat="1" ht="38.25">
      <c r="A92" s="79" t="s">
        <v>210</v>
      </c>
      <c r="B92" s="47" t="s">
        <v>108</v>
      </c>
      <c r="C92" s="41">
        <v>9591.28136</v>
      </c>
    </row>
    <row r="93" spans="1:3" s="6" customFormat="1" ht="25.5">
      <c r="A93" s="79" t="s">
        <v>211</v>
      </c>
      <c r="B93" s="47" t="s">
        <v>108</v>
      </c>
      <c r="C93" s="41">
        <v>72154.1</v>
      </c>
    </row>
    <row r="94" spans="1:3" s="6" customFormat="1" ht="25.5">
      <c r="A94" s="79" t="s">
        <v>212</v>
      </c>
      <c r="B94" s="47" t="s">
        <v>108</v>
      </c>
      <c r="C94" s="41">
        <v>66231.5107</v>
      </c>
    </row>
    <row r="95" spans="1:3" s="6" customFormat="1" ht="54.75" customHeight="1">
      <c r="A95" s="86" t="s">
        <v>213</v>
      </c>
      <c r="B95" s="47" t="s">
        <v>131</v>
      </c>
      <c r="C95" s="41">
        <v>24089.316</v>
      </c>
    </row>
    <row r="96" spans="1:3" s="6" customFormat="1" ht="25.5">
      <c r="A96" s="79" t="s">
        <v>214</v>
      </c>
      <c r="B96" s="47" t="s">
        <v>108</v>
      </c>
      <c r="C96" s="41">
        <v>322747.1</v>
      </c>
    </row>
    <row r="97" spans="1:3" s="6" customFormat="1" ht="23.25" customHeight="1">
      <c r="A97" s="79" t="s">
        <v>215</v>
      </c>
      <c r="B97" s="47" t="s">
        <v>108</v>
      </c>
      <c r="C97" s="41">
        <v>59549.7</v>
      </c>
    </row>
    <row r="98" spans="1:3" s="6" customFormat="1" ht="25.5">
      <c r="A98" s="79" t="s">
        <v>216</v>
      </c>
      <c r="B98" s="47" t="s">
        <v>108</v>
      </c>
      <c r="C98" s="41">
        <v>1513.7</v>
      </c>
    </row>
    <row r="99" spans="1:3" s="6" customFormat="1" ht="44.25" customHeight="1">
      <c r="A99" s="79" t="s">
        <v>217</v>
      </c>
      <c r="B99" s="47" t="s">
        <v>106</v>
      </c>
      <c r="C99" s="41">
        <v>2150.3</v>
      </c>
    </row>
    <row r="100" spans="1:3" s="6" customFormat="1" ht="38.25">
      <c r="A100" s="79" t="s">
        <v>218</v>
      </c>
      <c r="B100" s="47" t="s">
        <v>105</v>
      </c>
      <c r="C100" s="41">
        <v>60697.01335</v>
      </c>
    </row>
    <row r="101" spans="1:3" s="6" customFormat="1" ht="38.25">
      <c r="A101" s="79" t="s">
        <v>224</v>
      </c>
      <c r="B101" s="47" t="s">
        <v>225</v>
      </c>
      <c r="C101" s="41">
        <v>2472.6</v>
      </c>
    </row>
    <row r="102" spans="1:5" ht="13.5" customHeight="1">
      <c r="A102" s="25" t="s">
        <v>41</v>
      </c>
      <c r="B102" s="40" t="s">
        <v>112</v>
      </c>
      <c r="C102" s="42">
        <f>C103+C104</f>
        <v>15443.65297</v>
      </c>
      <c r="E102" s="80"/>
    </row>
    <row r="103" spans="1:3" s="6" customFormat="1" ht="30" customHeight="1">
      <c r="A103" s="34" t="s">
        <v>101</v>
      </c>
      <c r="B103" s="47" t="s">
        <v>109</v>
      </c>
      <c r="C103" s="41">
        <v>15443.65297</v>
      </c>
    </row>
    <row r="104" spans="1:3" s="6" customFormat="1" ht="12" customHeight="1">
      <c r="A104" s="34" t="s">
        <v>142</v>
      </c>
      <c r="B104" s="47" t="s">
        <v>143</v>
      </c>
      <c r="C104" s="41"/>
    </row>
    <row r="105" spans="1:5" ht="18" customHeight="1">
      <c r="A105" s="87" t="s">
        <v>42</v>
      </c>
      <c r="B105" s="49"/>
      <c r="C105" s="50">
        <f>C6+C67</f>
        <v>1249329.09736</v>
      </c>
      <c r="E105" s="80"/>
    </row>
    <row r="106" spans="1:3" ht="12.75">
      <c r="A106" s="1"/>
      <c r="B106" s="3"/>
      <c r="C106" s="88"/>
    </row>
    <row r="107" spans="1:3" ht="12.75">
      <c r="A107" s="1"/>
      <c r="B107" s="3"/>
      <c r="C107" s="9"/>
    </row>
    <row r="108" spans="1:2" ht="12.75">
      <c r="A108" s="1"/>
      <c r="B108" s="3"/>
    </row>
    <row r="109" spans="1:3" ht="12.75">
      <c r="A109" s="1"/>
      <c r="B109" s="3"/>
      <c r="C109" s="10"/>
    </row>
    <row r="110" spans="1:2" ht="12.75">
      <c r="A110" s="1"/>
      <c r="B110" s="3"/>
    </row>
    <row r="111" spans="1:2" ht="12.75">
      <c r="A111" s="1"/>
      <c r="B111" s="3"/>
    </row>
    <row r="112" spans="1:2" ht="12.75">
      <c r="A112" s="1"/>
      <c r="B112" s="3"/>
    </row>
    <row r="113" spans="1:2" ht="12.75">
      <c r="A113" s="1"/>
      <c r="B113" s="3"/>
    </row>
    <row r="114" spans="1:2" ht="12.75">
      <c r="A114" s="1"/>
      <c r="B114" s="3"/>
    </row>
    <row r="115" spans="1:2" ht="12.75">
      <c r="A115" s="1"/>
      <c r="B115" s="3"/>
    </row>
  </sheetData>
  <sheetProtection/>
  <mergeCells count="3">
    <mergeCell ref="A3:B3"/>
    <mergeCell ref="B2:C2"/>
    <mergeCell ref="B1:C1"/>
  </mergeCells>
  <printOptions/>
  <pageMargins left="0.7086614173228347" right="0.5118110236220472" top="0.7480314960629921" bottom="0.7480314960629921" header="0" footer="0"/>
  <pageSetup fitToHeight="2"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B1:I37"/>
  <sheetViews>
    <sheetView zoomScalePageLayoutView="0" workbookViewId="0" topLeftCell="A4">
      <selection activeCell="E12" sqref="E12"/>
    </sheetView>
  </sheetViews>
  <sheetFormatPr defaultColWidth="9.140625" defaultRowHeight="12.75"/>
  <cols>
    <col min="2" max="2" width="65.00390625" style="0" customWidth="1"/>
    <col min="3" max="3" width="30.00390625" style="0" customWidth="1"/>
    <col min="4" max="4" width="22.57421875" style="0" customWidth="1"/>
    <col min="5" max="5" width="19.7109375" style="0" customWidth="1"/>
    <col min="6" max="6" width="18.57421875" style="0" customWidth="1"/>
    <col min="7" max="7" width="14.8515625" style="0" customWidth="1"/>
    <col min="8" max="8" width="13.57421875" style="0" customWidth="1"/>
    <col min="9" max="9" width="18.7109375" style="0" customWidth="1"/>
  </cols>
  <sheetData>
    <row r="1" spans="2:7" ht="15.75">
      <c r="B1" s="57" t="s">
        <v>136</v>
      </c>
      <c r="C1" s="57"/>
      <c r="D1" s="57"/>
      <c r="E1" s="57"/>
      <c r="F1" s="57"/>
      <c r="G1" t="s">
        <v>153</v>
      </c>
    </row>
    <row r="2" spans="2:9" ht="15.75">
      <c r="B2" s="57"/>
      <c r="C2" s="57"/>
      <c r="D2" s="57" t="s">
        <v>151</v>
      </c>
      <c r="E2" s="57" t="s">
        <v>152</v>
      </c>
      <c r="F2" s="57" t="s">
        <v>145</v>
      </c>
      <c r="G2" s="57" t="s">
        <v>151</v>
      </c>
      <c r="H2" s="57" t="s">
        <v>154</v>
      </c>
      <c r="I2" s="57" t="s">
        <v>145</v>
      </c>
    </row>
    <row r="3" spans="2:9" ht="15.75">
      <c r="B3" s="55" t="s">
        <v>31</v>
      </c>
      <c r="C3" s="53" t="s">
        <v>32</v>
      </c>
      <c r="D3" s="51">
        <f>D5</f>
        <v>701348.58635</v>
      </c>
      <c r="E3" s="51">
        <f>E5</f>
        <v>735546.6299999999</v>
      </c>
      <c r="F3" s="62">
        <f>E3-D3</f>
        <v>34198.04364999989</v>
      </c>
      <c r="G3" s="62">
        <f>G5</f>
        <v>1256.3288157961524</v>
      </c>
      <c r="H3" s="62">
        <f>H5</f>
        <v>1470.695785493122</v>
      </c>
      <c r="I3" s="52">
        <f>H3-G3</f>
        <v>214.3669696969696</v>
      </c>
    </row>
    <row r="4" spans="2:9" ht="15.75">
      <c r="B4" s="55" t="s">
        <v>33</v>
      </c>
      <c r="C4" s="54"/>
      <c r="D4" s="52"/>
      <c r="E4" s="52"/>
      <c r="F4" s="62">
        <f aca="true" t="shared" si="0" ref="F4:F37">E4-D4</f>
        <v>0</v>
      </c>
      <c r="G4" s="67"/>
      <c r="H4" s="67"/>
      <c r="I4" s="52">
        <f aca="true" t="shared" si="1" ref="I4:I37">H4-G4</f>
        <v>0</v>
      </c>
    </row>
    <row r="5" spans="2:9" ht="15.75">
      <c r="B5" s="55" t="s">
        <v>71</v>
      </c>
      <c r="C5" s="54" t="s">
        <v>34</v>
      </c>
      <c r="D5" s="51">
        <f>D7+D10+D21+D36</f>
        <v>701348.58635</v>
      </c>
      <c r="E5" s="51">
        <f>E7+E10+E21+E36</f>
        <v>735546.6299999999</v>
      </c>
      <c r="F5" s="62">
        <f t="shared" si="0"/>
        <v>34198.04364999989</v>
      </c>
      <c r="G5" s="67">
        <f>G7+G10+G21+G36</f>
        <v>1256.3288157961524</v>
      </c>
      <c r="H5" s="67">
        <f>H7+H10+H21+H36</f>
        <v>1470.695785493122</v>
      </c>
      <c r="I5" s="52">
        <f t="shared" si="1"/>
        <v>214.3669696969696</v>
      </c>
    </row>
    <row r="6" spans="2:9" ht="15.75">
      <c r="B6" s="55" t="s">
        <v>33</v>
      </c>
      <c r="C6" s="54"/>
      <c r="D6" s="52"/>
      <c r="E6" s="52"/>
      <c r="F6" s="62">
        <f t="shared" si="0"/>
        <v>0</v>
      </c>
      <c r="G6" s="67"/>
      <c r="H6" s="67"/>
      <c r="I6" s="52">
        <f t="shared" si="1"/>
        <v>0</v>
      </c>
    </row>
    <row r="7" spans="2:9" ht="15.75">
      <c r="B7" s="55" t="s">
        <v>35</v>
      </c>
      <c r="C7" s="53" t="s">
        <v>111</v>
      </c>
      <c r="D7" s="51">
        <f>D8</f>
        <v>71862.2</v>
      </c>
      <c r="E7" s="51">
        <f>E8</f>
        <v>71862.2</v>
      </c>
      <c r="F7" s="62">
        <f t="shared" si="0"/>
        <v>0</v>
      </c>
      <c r="G7" s="67">
        <f>G8</f>
        <v>0</v>
      </c>
      <c r="H7" s="67">
        <f>H8</f>
        <v>0</v>
      </c>
      <c r="I7" s="52">
        <f t="shared" si="1"/>
        <v>0</v>
      </c>
    </row>
    <row r="8" spans="2:9" ht="15.75">
      <c r="B8" s="56" t="s">
        <v>36</v>
      </c>
      <c r="C8" s="54" t="s">
        <v>102</v>
      </c>
      <c r="D8" s="52">
        <v>71862.2</v>
      </c>
      <c r="E8" s="51">
        <f>E9</f>
        <v>71862.2</v>
      </c>
      <c r="F8" s="62">
        <f t="shared" si="0"/>
        <v>0</v>
      </c>
      <c r="G8" s="67"/>
      <c r="H8" s="67"/>
      <c r="I8" s="52">
        <f t="shared" si="1"/>
        <v>0</v>
      </c>
    </row>
    <row r="9" spans="2:9" ht="31.5">
      <c r="B9" s="56" t="s">
        <v>69</v>
      </c>
      <c r="C9" s="54" t="s">
        <v>103</v>
      </c>
      <c r="D9" s="52">
        <f>D8</f>
        <v>71862.2</v>
      </c>
      <c r="E9" s="51">
        <v>71862.2</v>
      </c>
      <c r="F9" s="62">
        <f t="shared" si="0"/>
        <v>0</v>
      </c>
      <c r="G9" s="67"/>
      <c r="H9" s="67"/>
      <c r="I9" s="52">
        <f t="shared" si="1"/>
        <v>0</v>
      </c>
    </row>
    <row r="10" spans="2:9" ht="15.75">
      <c r="B10" s="55" t="s">
        <v>37</v>
      </c>
      <c r="C10" s="53" t="s">
        <v>110</v>
      </c>
      <c r="D10" s="51">
        <f>SUM(D12:D20)</f>
        <v>140064.69999999998</v>
      </c>
      <c r="E10" s="51">
        <f>SUM(E12:E20)</f>
        <v>152389.83</v>
      </c>
      <c r="F10" s="62">
        <f t="shared" si="0"/>
        <v>12325.130000000005</v>
      </c>
      <c r="G10" s="67">
        <f>G12+G13+G14+G15+G16++G17+G18+G19+G20</f>
        <v>1256.3288157961524</v>
      </c>
      <c r="H10" s="67">
        <f>H12+H13+H14+H15+H16++H17+H18+H19+H20</f>
        <v>1369.685684483021</v>
      </c>
      <c r="I10" s="52">
        <f t="shared" si="1"/>
        <v>113.35686868686867</v>
      </c>
    </row>
    <row r="11" spans="2:9" ht="15.75">
      <c r="B11" s="57" t="s">
        <v>33</v>
      </c>
      <c r="C11" s="57"/>
      <c r="D11" s="63"/>
      <c r="E11" s="63"/>
      <c r="F11" s="63">
        <f t="shared" si="0"/>
        <v>0</v>
      </c>
      <c r="G11" s="67"/>
      <c r="H11" s="67"/>
      <c r="I11" s="52">
        <f t="shared" si="1"/>
        <v>0</v>
      </c>
    </row>
    <row r="12" spans="2:9" ht="141.75">
      <c r="B12" s="56" t="s">
        <v>146</v>
      </c>
      <c r="C12" s="54" t="s">
        <v>129</v>
      </c>
      <c r="D12" s="52">
        <v>93917.5</v>
      </c>
      <c r="E12" s="52">
        <v>93917.5</v>
      </c>
      <c r="F12" s="62">
        <f t="shared" si="0"/>
        <v>0</v>
      </c>
      <c r="G12" s="64">
        <f>D12/99.5</f>
        <v>943.894472361809</v>
      </c>
      <c r="H12" s="64">
        <f>E12/99.5</f>
        <v>943.894472361809</v>
      </c>
      <c r="I12" s="52">
        <f t="shared" si="1"/>
        <v>0</v>
      </c>
    </row>
    <row r="13" spans="2:9" ht="110.25">
      <c r="B13" s="58" t="s">
        <v>147</v>
      </c>
      <c r="C13" s="59"/>
      <c r="D13" s="60">
        <v>0</v>
      </c>
      <c r="E13" s="60">
        <v>969.6</v>
      </c>
      <c r="F13" s="65">
        <f t="shared" si="0"/>
        <v>969.6</v>
      </c>
      <c r="G13" s="64">
        <v>0</v>
      </c>
      <c r="H13" s="64">
        <f>F13/99</f>
        <v>9.793939393939395</v>
      </c>
      <c r="I13" s="52">
        <f t="shared" si="1"/>
        <v>9.793939393939395</v>
      </c>
    </row>
    <row r="14" spans="2:9" ht="78.75">
      <c r="B14" s="58" t="s">
        <v>148</v>
      </c>
      <c r="C14" s="59"/>
      <c r="D14" s="60">
        <v>0</v>
      </c>
      <c r="E14" s="60">
        <v>189.6</v>
      </c>
      <c r="F14" s="65">
        <f t="shared" si="0"/>
        <v>189.6</v>
      </c>
      <c r="G14" s="64">
        <v>0</v>
      </c>
      <c r="H14" s="64">
        <f>E14/99</f>
        <v>1.915151515151515</v>
      </c>
      <c r="I14" s="52">
        <f t="shared" si="1"/>
        <v>1.915151515151515</v>
      </c>
    </row>
    <row r="15" spans="2:9" ht="78.75">
      <c r="B15" s="58" t="s">
        <v>149</v>
      </c>
      <c r="C15" s="59"/>
      <c r="D15" s="60">
        <v>0</v>
      </c>
      <c r="E15" s="60">
        <v>5710.53</v>
      </c>
      <c r="F15" s="65">
        <f t="shared" si="0"/>
        <v>5710.53</v>
      </c>
      <c r="G15" s="64">
        <v>0</v>
      </c>
      <c r="H15" s="64">
        <f>E15/99</f>
        <v>57.68212121212121</v>
      </c>
      <c r="I15" s="52">
        <f t="shared" si="1"/>
        <v>57.68212121212121</v>
      </c>
    </row>
    <row r="16" spans="2:9" ht="173.25">
      <c r="B16" s="56" t="s">
        <v>122</v>
      </c>
      <c r="C16" s="54" t="s">
        <v>123</v>
      </c>
      <c r="D16" s="52">
        <v>2523.4</v>
      </c>
      <c r="E16" s="52">
        <v>2523.4</v>
      </c>
      <c r="F16" s="62">
        <f t="shared" si="0"/>
        <v>0</v>
      </c>
      <c r="G16" s="64">
        <f>D16/99</f>
        <v>25.48888888888889</v>
      </c>
      <c r="H16" s="64">
        <f>E16/99</f>
        <v>25.48888888888889</v>
      </c>
      <c r="I16" s="52">
        <f t="shared" si="1"/>
        <v>0</v>
      </c>
    </row>
    <row r="17" spans="2:9" ht="94.5">
      <c r="B17" s="58" t="s">
        <v>134</v>
      </c>
      <c r="C17" s="59" t="s">
        <v>135</v>
      </c>
      <c r="D17" s="60">
        <v>25748.7</v>
      </c>
      <c r="E17" s="60">
        <v>26967.9</v>
      </c>
      <c r="F17" s="65">
        <f t="shared" si="0"/>
        <v>1219.2000000000007</v>
      </c>
      <c r="G17" s="64">
        <f>D17/99</f>
        <v>260.0878787878788</v>
      </c>
      <c r="H17" s="64">
        <f>E17/99</f>
        <v>272.40303030303033</v>
      </c>
      <c r="I17" s="52">
        <f t="shared" si="1"/>
        <v>12.315151515151513</v>
      </c>
    </row>
    <row r="18" spans="2:9" ht="47.25">
      <c r="B18" s="56" t="s">
        <v>138</v>
      </c>
      <c r="C18" s="54" t="s">
        <v>129</v>
      </c>
      <c r="D18" s="52">
        <v>14012.1</v>
      </c>
      <c r="E18" s="52">
        <v>15114.9</v>
      </c>
      <c r="F18" s="62">
        <f t="shared" si="0"/>
        <v>1102.7999999999993</v>
      </c>
      <c r="G18" s="64">
        <v>0</v>
      </c>
      <c r="H18" s="64">
        <v>0</v>
      </c>
      <c r="I18" s="52">
        <f t="shared" si="1"/>
        <v>0</v>
      </c>
    </row>
    <row r="19" spans="2:9" ht="47.25">
      <c r="B19" s="56" t="s">
        <v>144</v>
      </c>
      <c r="C19" s="54" t="s">
        <v>139</v>
      </c>
      <c r="D19" s="52">
        <v>2658.9</v>
      </c>
      <c r="E19" s="52">
        <v>5792.3</v>
      </c>
      <c r="F19" s="62">
        <f t="shared" si="0"/>
        <v>3133.4</v>
      </c>
      <c r="G19" s="64">
        <f>D19/99</f>
        <v>26.85757575757576</v>
      </c>
      <c r="H19" s="64">
        <f>E19/99</f>
        <v>58.50808080808081</v>
      </c>
      <c r="I19" s="52">
        <f t="shared" si="1"/>
        <v>31.650505050505053</v>
      </c>
    </row>
    <row r="20" spans="2:9" ht="78.75">
      <c r="B20" s="56" t="s">
        <v>140</v>
      </c>
      <c r="C20" s="54" t="s">
        <v>141</v>
      </c>
      <c r="D20" s="52">
        <v>1204.1</v>
      </c>
      <c r="E20" s="52">
        <v>1204.1</v>
      </c>
      <c r="F20" s="62">
        <f t="shared" si="0"/>
        <v>0</v>
      </c>
      <c r="G20" s="64"/>
      <c r="H20" s="64"/>
      <c r="I20" s="52">
        <f t="shared" si="1"/>
        <v>0</v>
      </c>
    </row>
    <row r="21" spans="2:9" ht="15.75">
      <c r="B21" s="55" t="s">
        <v>38</v>
      </c>
      <c r="C21" s="53" t="s">
        <v>93</v>
      </c>
      <c r="D21" s="51">
        <f>D22+D23+D24+D27+D29+D30+D31+D32+D33+D25+D26+D28+D34+D35</f>
        <v>489421.68635000003</v>
      </c>
      <c r="E21" s="51">
        <f>E22+E23+E24+E27+E29+E30+E31+E32+E33+E25+E26+E28+E34+E35</f>
        <v>501294.5999999999</v>
      </c>
      <c r="F21" s="61">
        <f t="shared" si="0"/>
        <v>11872.913649999886</v>
      </c>
      <c r="G21" s="67">
        <f>G22+G23+G24+G25+G26+G27+G29+G28+G30+G31+G32+G33+G34+G35</f>
        <v>0</v>
      </c>
      <c r="H21" s="67"/>
      <c r="I21" s="52">
        <f t="shared" si="1"/>
        <v>0</v>
      </c>
    </row>
    <row r="22" spans="2:9" ht="47.25">
      <c r="B22" s="56" t="s">
        <v>39</v>
      </c>
      <c r="C22" s="54" t="s">
        <v>104</v>
      </c>
      <c r="D22" s="52"/>
      <c r="E22" s="52"/>
      <c r="F22" s="62">
        <f t="shared" si="0"/>
        <v>0</v>
      </c>
      <c r="G22" s="67"/>
      <c r="H22" s="67"/>
      <c r="I22" s="52">
        <f t="shared" si="1"/>
        <v>0</v>
      </c>
    </row>
    <row r="23" spans="2:9" ht="94.5">
      <c r="B23" s="56" t="s">
        <v>115</v>
      </c>
      <c r="C23" s="54" t="s">
        <v>105</v>
      </c>
      <c r="D23" s="52">
        <v>44286.9</v>
      </c>
      <c r="E23" s="52">
        <v>44286.9</v>
      </c>
      <c r="F23" s="62">
        <f t="shared" si="0"/>
        <v>0</v>
      </c>
      <c r="G23" s="67"/>
      <c r="H23" s="67"/>
      <c r="I23" s="52">
        <f t="shared" si="1"/>
        <v>0</v>
      </c>
    </row>
    <row r="24" spans="2:9" ht="110.25">
      <c r="B24" s="58" t="s">
        <v>116</v>
      </c>
      <c r="C24" s="59" t="s">
        <v>106</v>
      </c>
      <c r="D24" s="60">
        <v>4007.8</v>
      </c>
      <c r="E24" s="60">
        <v>5009.8</v>
      </c>
      <c r="F24" s="65">
        <f t="shared" si="0"/>
        <v>1002</v>
      </c>
      <c r="G24" s="67"/>
      <c r="H24" s="67"/>
      <c r="I24" s="52">
        <f t="shared" si="1"/>
        <v>0</v>
      </c>
    </row>
    <row r="25" spans="2:9" ht="126">
      <c r="B25" s="58" t="s">
        <v>125</v>
      </c>
      <c r="C25" s="59" t="s">
        <v>124</v>
      </c>
      <c r="D25" s="60">
        <f>16182</f>
        <v>16182</v>
      </c>
      <c r="E25" s="60">
        <v>16293.1</v>
      </c>
      <c r="F25" s="65">
        <f t="shared" si="0"/>
        <v>111.10000000000036</v>
      </c>
      <c r="G25" s="67"/>
      <c r="H25" s="67"/>
      <c r="I25" s="52">
        <f t="shared" si="1"/>
        <v>0</v>
      </c>
    </row>
    <row r="26" spans="2:9" ht="63">
      <c r="B26" s="58" t="s">
        <v>94</v>
      </c>
      <c r="C26" s="59" t="s">
        <v>107</v>
      </c>
      <c r="D26" s="60">
        <v>45351.9</v>
      </c>
      <c r="E26" s="60">
        <v>49118.1</v>
      </c>
      <c r="F26" s="65">
        <f t="shared" si="0"/>
        <v>3766.199999999997</v>
      </c>
      <c r="G26" s="67"/>
      <c r="H26" s="67"/>
      <c r="I26" s="52">
        <f t="shared" si="1"/>
        <v>0</v>
      </c>
    </row>
    <row r="27" spans="2:9" ht="63">
      <c r="B27" s="58" t="s">
        <v>95</v>
      </c>
      <c r="C27" s="59" t="s">
        <v>108</v>
      </c>
      <c r="D27" s="60">
        <v>264459.6</v>
      </c>
      <c r="E27" s="60">
        <v>271173.3</v>
      </c>
      <c r="F27" s="65">
        <f t="shared" si="0"/>
        <v>6713.700000000012</v>
      </c>
      <c r="G27" s="67"/>
      <c r="H27" s="67"/>
      <c r="I27" s="52">
        <f t="shared" si="1"/>
        <v>0</v>
      </c>
    </row>
    <row r="28" spans="2:9" ht="31.5">
      <c r="B28" s="56" t="s">
        <v>119</v>
      </c>
      <c r="C28" s="54" t="s">
        <v>108</v>
      </c>
      <c r="D28" s="52">
        <v>30137.7</v>
      </c>
      <c r="E28" s="52">
        <v>30137.7</v>
      </c>
      <c r="F28" s="62">
        <f t="shared" si="0"/>
        <v>0</v>
      </c>
      <c r="G28" s="67"/>
      <c r="H28" s="67"/>
      <c r="I28" s="52">
        <f t="shared" si="1"/>
        <v>0</v>
      </c>
    </row>
    <row r="29" spans="2:9" ht="63">
      <c r="B29" s="58" t="s">
        <v>40</v>
      </c>
      <c r="C29" s="59" t="s">
        <v>108</v>
      </c>
      <c r="D29" s="60">
        <v>270.4</v>
      </c>
      <c r="E29" s="60">
        <v>296.3</v>
      </c>
      <c r="F29" s="65">
        <f t="shared" si="0"/>
        <v>25.900000000000034</v>
      </c>
      <c r="G29" s="67"/>
      <c r="H29" s="67"/>
      <c r="I29" s="52">
        <f t="shared" si="1"/>
        <v>0</v>
      </c>
    </row>
    <row r="30" spans="2:9" ht="63">
      <c r="B30" s="58" t="s">
        <v>78</v>
      </c>
      <c r="C30" s="59" t="s">
        <v>108</v>
      </c>
      <c r="D30" s="60">
        <v>918.1</v>
      </c>
      <c r="E30" s="60">
        <v>985.1</v>
      </c>
      <c r="F30" s="65">
        <f t="shared" si="0"/>
        <v>67</v>
      </c>
      <c r="G30" s="67"/>
      <c r="H30" s="67"/>
      <c r="I30" s="52">
        <f t="shared" si="1"/>
        <v>0</v>
      </c>
    </row>
    <row r="31" spans="2:9" ht="63">
      <c r="B31" s="58" t="s">
        <v>96</v>
      </c>
      <c r="C31" s="59" t="s">
        <v>108</v>
      </c>
      <c r="D31" s="60">
        <v>52785.2</v>
      </c>
      <c r="E31" s="60">
        <v>52657.4</v>
      </c>
      <c r="F31" s="65">
        <f t="shared" si="0"/>
        <v>-127.79999999999563</v>
      </c>
      <c r="G31" s="67"/>
      <c r="H31" s="67"/>
      <c r="I31" s="52">
        <f t="shared" si="1"/>
        <v>0</v>
      </c>
    </row>
    <row r="32" spans="2:9" ht="94.5">
      <c r="B32" s="58" t="s">
        <v>117</v>
      </c>
      <c r="C32" s="59" t="s">
        <v>108</v>
      </c>
      <c r="D32" s="60">
        <v>3830.18635</v>
      </c>
      <c r="E32" s="60">
        <v>3859.8</v>
      </c>
      <c r="F32" s="65">
        <f t="shared" si="0"/>
        <v>29.613650000000234</v>
      </c>
      <c r="G32" s="67"/>
      <c r="H32" s="67"/>
      <c r="I32" s="52">
        <f t="shared" si="1"/>
        <v>0</v>
      </c>
    </row>
    <row r="33" spans="2:9" ht="110.25">
      <c r="B33" s="58" t="s">
        <v>118</v>
      </c>
      <c r="C33" s="59" t="s">
        <v>108</v>
      </c>
      <c r="D33" s="60">
        <v>3173.9</v>
      </c>
      <c r="E33" s="60">
        <v>3465.8</v>
      </c>
      <c r="F33" s="65">
        <f t="shared" si="0"/>
        <v>291.9000000000001</v>
      </c>
      <c r="G33" s="67"/>
      <c r="H33" s="67"/>
      <c r="I33" s="52">
        <f t="shared" si="1"/>
        <v>0</v>
      </c>
    </row>
    <row r="34" spans="2:9" ht="110.25">
      <c r="B34" s="56" t="s">
        <v>130</v>
      </c>
      <c r="C34" s="54" t="s">
        <v>131</v>
      </c>
      <c r="D34" s="52">
        <v>23983.1</v>
      </c>
      <c r="E34" s="52">
        <v>23983.1</v>
      </c>
      <c r="F34" s="62">
        <f t="shared" si="0"/>
        <v>0</v>
      </c>
      <c r="G34" s="67"/>
      <c r="H34" s="67"/>
      <c r="I34" s="52">
        <f t="shared" si="1"/>
        <v>0</v>
      </c>
    </row>
    <row r="35" spans="2:9" ht="126">
      <c r="B35" s="58" t="s">
        <v>132</v>
      </c>
      <c r="C35" s="59" t="s">
        <v>133</v>
      </c>
      <c r="D35" s="60">
        <v>34.9</v>
      </c>
      <c r="E35" s="60">
        <v>28.2</v>
      </c>
      <c r="F35" s="65">
        <f t="shared" si="0"/>
        <v>-6.699999999999999</v>
      </c>
      <c r="G35" s="67"/>
      <c r="H35" s="67"/>
      <c r="I35" s="52">
        <f t="shared" si="1"/>
        <v>0</v>
      </c>
    </row>
    <row r="36" spans="2:9" ht="31.5">
      <c r="B36" s="55" t="s">
        <v>41</v>
      </c>
      <c r="C36" s="53" t="s">
        <v>112</v>
      </c>
      <c r="D36" s="51">
        <f>D37</f>
        <v>0</v>
      </c>
      <c r="E36" s="51">
        <f>E37</f>
        <v>10000</v>
      </c>
      <c r="F36" s="61">
        <f>F37</f>
        <v>10000</v>
      </c>
      <c r="G36" s="66">
        <f>G37</f>
        <v>0</v>
      </c>
      <c r="H36" s="66">
        <f>H37</f>
        <v>101.01010101010101</v>
      </c>
      <c r="I36" s="51">
        <f t="shared" si="1"/>
        <v>101.01010101010101</v>
      </c>
    </row>
    <row r="37" spans="2:9" ht="31.5">
      <c r="B37" s="58" t="s">
        <v>150</v>
      </c>
      <c r="C37" s="59" t="s">
        <v>137</v>
      </c>
      <c r="D37" s="60">
        <v>0</v>
      </c>
      <c r="E37" s="60">
        <v>10000</v>
      </c>
      <c r="F37" s="65">
        <f t="shared" si="0"/>
        <v>10000</v>
      </c>
      <c r="G37" s="64">
        <v>0</v>
      </c>
      <c r="H37" s="64">
        <f>10000/99</f>
        <v>101.01010101010101</v>
      </c>
      <c r="I37" s="52">
        <f t="shared" si="1"/>
        <v>101.01010101010101</v>
      </c>
    </row>
  </sheetData>
  <sheetProtection/>
  <printOptions/>
  <pageMargins left="0.25" right="0.25" top="0.75" bottom="0.75" header="0.3" footer="0.3"/>
  <pageSetup fitToHeight="0"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K53"/>
  <sheetViews>
    <sheetView zoomScalePageLayoutView="0" workbookViewId="0" topLeftCell="A1">
      <selection activeCell="Q55" sqref="Q55"/>
    </sheetView>
  </sheetViews>
  <sheetFormatPr defaultColWidth="9.140625" defaultRowHeight="12.75"/>
  <cols>
    <col min="1" max="1" width="27.57421875" style="0" customWidth="1"/>
    <col min="2" max="2" width="20.421875" style="0" hidden="1" customWidth="1"/>
    <col min="3" max="3" width="16.57421875" style="0" hidden="1" customWidth="1"/>
    <col min="4" max="4" width="18.140625" style="0" hidden="1" customWidth="1"/>
    <col min="5" max="5" width="23.28125" style="0" hidden="1" customWidth="1"/>
    <col min="6" max="6" width="20.421875" style="0" hidden="1" customWidth="1"/>
    <col min="7" max="7" width="25.7109375" style="0" hidden="1" customWidth="1"/>
    <col min="8" max="8" width="26.8515625" style="0" hidden="1" customWidth="1"/>
    <col min="9" max="9" width="39.57421875" style="0" hidden="1" customWidth="1"/>
    <col min="10" max="10" width="17.57421875" style="0" customWidth="1"/>
    <col min="11" max="11" width="13.8515625" style="0" bestFit="1" customWidth="1"/>
  </cols>
  <sheetData>
    <row r="1" spans="1:10" ht="11.25" customHeight="1">
      <c r="A1" s="5"/>
      <c r="B1" s="5" t="s">
        <v>165</v>
      </c>
      <c r="C1" s="5" t="s">
        <v>166</v>
      </c>
      <c r="D1" s="5" t="s">
        <v>168</v>
      </c>
      <c r="E1" s="5" t="s">
        <v>169</v>
      </c>
      <c r="F1" s="5" t="s">
        <v>167</v>
      </c>
      <c r="G1" s="5"/>
      <c r="H1" s="5">
        <v>2023</v>
      </c>
      <c r="I1" s="5"/>
      <c r="J1" s="69">
        <v>2023</v>
      </c>
    </row>
    <row r="2" spans="1:10" ht="12.75" hidden="1">
      <c r="A2" s="5"/>
      <c r="B2" s="70">
        <v>173422400</v>
      </c>
      <c r="C2" s="70">
        <v>87444108.92</v>
      </c>
      <c r="D2" s="70">
        <v>100028368.65</v>
      </c>
      <c r="E2" s="70">
        <f>D2/8*13</f>
        <v>162546099.05625</v>
      </c>
      <c r="F2" s="70">
        <f>C2/7*13</f>
        <v>162396202.28</v>
      </c>
      <c r="G2" s="70">
        <f>B2-F2</f>
        <v>11026197.719999999</v>
      </c>
      <c r="H2" s="70">
        <v>167400000</v>
      </c>
      <c r="I2" s="5"/>
      <c r="J2" s="70">
        <v>168400000</v>
      </c>
    </row>
    <row r="3" spans="1:10" ht="12.75" hidden="1">
      <c r="A3" s="5"/>
      <c r="B3" s="70">
        <v>210000</v>
      </c>
      <c r="C3" s="70">
        <v>387922.42</v>
      </c>
      <c r="D3" s="70">
        <v>397461.01</v>
      </c>
      <c r="E3" s="70">
        <f>D3/8*13</f>
        <v>645874.14125</v>
      </c>
      <c r="F3" s="70">
        <f>C3/7*13</f>
        <v>720427.3514285714</v>
      </c>
      <c r="G3" s="70">
        <f aca="true" t="shared" si="0" ref="G3:G25">B3-F3</f>
        <v>-510427.3514285714</v>
      </c>
      <c r="H3" s="70">
        <v>721000</v>
      </c>
      <c r="I3" s="5"/>
      <c r="J3" s="70">
        <v>730000</v>
      </c>
    </row>
    <row r="4" spans="1:10" ht="12.75" hidden="1">
      <c r="A4" s="5"/>
      <c r="B4" s="70">
        <v>1550000</v>
      </c>
      <c r="C4" s="70">
        <v>2236365.72</v>
      </c>
      <c r="D4" s="70">
        <v>2304859.66</v>
      </c>
      <c r="E4" s="70">
        <f>D4/8*13</f>
        <v>3745396.9475000002</v>
      </c>
      <c r="F4" s="70">
        <f>C4/7*13</f>
        <v>4153250.622857143</v>
      </c>
      <c r="G4" s="70">
        <f t="shared" si="0"/>
        <v>-2603250.622857143</v>
      </c>
      <c r="H4" s="70">
        <v>4154000</v>
      </c>
      <c r="I4" s="5"/>
      <c r="J4" s="70">
        <v>4200000</v>
      </c>
    </row>
    <row r="5" spans="1:10" ht="12.75" hidden="1">
      <c r="A5" s="5"/>
      <c r="B5" s="70">
        <v>3771000</v>
      </c>
      <c r="C5" s="70">
        <v>1114439.04</v>
      </c>
      <c r="D5" s="70">
        <v>1307493.6</v>
      </c>
      <c r="E5" s="70">
        <f>D5/8*13</f>
        <v>2124677.1</v>
      </c>
      <c r="F5" s="70">
        <f>C5/7*13</f>
        <v>2069672.502857143</v>
      </c>
      <c r="G5" s="70">
        <f t="shared" si="0"/>
        <v>1701327.497142857</v>
      </c>
      <c r="H5" s="70">
        <v>2600000</v>
      </c>
      <c r="I5" s="5"/>
      <c r="J5" s="70">
        <v>2700000</v>
      </c>
    </row>
    <row r="6" spans="1:10" ht="12.75" hidden="1">
      <c r="A6" s="5"/>
      <c r="B6" s="70">
        <v>0</v>
      </c>
      <c r="C6" s="70">
        <v>555653.48</v>
      </c>
      <c r="D6" s="70">
        <v>1603371.41</v>
      </c>
      <c r="E6" s="70">
        <f>D6/8*13</f>
        <v>2605478.54125</v>
      </c>
      <c r="F6" s="70">
        <f>C6/7*13</f>
        <v>1031927.8914285713</v>
      </c>
      <c r="G6" s="70">
        <f t="shared" si="0"/>
        <v>-1031927.8914285713</v>
      </c>
      <c r="H6" s="70">
        <v>1050000</v>
      </c>
      <c r="I6" s="5"/>
      <c r="J6" s="70">
        <v>1200000</v>
      </c>
    </row>
    <row r="7" spans="1:11" ht="12.75">
      <c r="A7" s="71" t="s">
        <v>157</v>
      </c>
      <c r="B7" s="72">
        <f>SUM(B2:B6)</f>
        <v>178953400</v>
      </c>
      <c r="C7" s="72">
        <f>SUM(C2:C6)</f>
        <v>91738489.58000001</v>
      </c>
      <c r="D7" s="72">
        <f>SUM(D2:D6)</f>
        <v>105641554.33</v>
      </c>
      <c r="E7" s="72">
        <f>SUM(E2:E6)</f>
        <v>171667525.78625</v>
      </c>
      <c r="F7" s="72">
        <f>SUM(F2:F6)</f>
        <v>170371480.64857143</v>
      </c>
      <c r="G7" s="72">
        <f t="shared" si="0"/>
        <v>8581919.351428568</v>
      </c>
      <c r="H7" s="72">
        <f>H2+H3+H4+H5+H6</f>
        <v>175925000</v>
      </c>
      <c r="I7" s="72">
        <f>I2+I3+I4+I5+I6</f>
        <v>0</v>
      </c>
      <c r="J7" s="72">
        <f>J2+J3+J4+J5+J6+767950</f>
        <v>177997950</v>
      </c>
      <c r="K7" s="8">
        <f>J7+J13+J16+J19+J20+J23</f>
        <v>238220000</v>
      </c>
    </row>
    <row r="8" spans="1:10" ht="12.75" hidden="1">
      <c r="A8" s="71"/>
      <c r="B8" s="71"/>
      <c r="C8" s="71"/>
      <c r="D8" s="71"/>
      <c r="E8" s="71"/>
      <c r="F8" s="71"/>
      <c r="G8" s="72">
        <f t="shared" si="0"/>
        <v>0</v>
      </c>
      <c r="H8" s="72">
        <f aca="true" t="shared" si="1" ref="H8:H15">F8</f>
        <v>0</v>
      </c>
      <c r="I8" s="71"/>
      <c r="J8" s="72"/>
    </row>
    <row r="9" spans="1:10" ht="12.75" hidden="1">
      <c r="A9" s="71"/>
      <c r="B9" s="71">
        <v>4993400</v>
      </c>
      <c r="C9" s="72">
        <v>4959360.54</v>
      </c>
      <c r="D9" s="72">
        <v>5790619.23</v>
      </c>
      <c r="E9" s="72">
        <v>7136190</v>
      </c>
      <c r="F9" s="72">
        <v>7136190</v>
      </c>
      <c r="G9" s="72">
        <f t="shared" si="0"/>
        <v>-2142790</v>
      </c>
      <c r="H9" s="72">
        <f t="shared" si="1"/>
        <v>7136190</v>
      </c>
      <c r="I9" s="71"/>
      <c r="J9" s="72">
        <v>7123490</v>
      </c>
    </row>
    <row r="10" spans="1:10" ht="12.75" hidden="1">
      <c r="A10" s="71"/>
      <c r="B10" s="71">
        <v>37300</v>
      </c>
      <c r="C10" s="72">
        <v>29180.32</v>
      </c>
      <c r="D10" s="72">
        <v>33480.38</v>
      </c>
      <c r="E10" s="72">
        <v>39500</v>
      </c>
      <c r="F10" s="72">
        <v>39500</v>
      </c>
      <c r="G10" s="72">
        <f t="shared" si="0"/>
        <v>-2200</v>
      </c>
      <c r="H10" s="72">
        <f t="shared" si="1"/>
        <v>39500</v>
      </c>
      <c r="I10" s="71"/>
      <c r="J10" s="72">
        <v>39900</v>
      </c>
    </row>
    <row r="11" spans="1:10" ht="12.75" hidden="1">
      <c r="A11" s="71"/>
      <c r="B11" s="71">
        <v>9097041.03</v>
      </c>
      <c r="C11" s="72">
        <v>5731052.09</v>
      </c>
      <c r="D11" s="72">
        <v>6649375.15</v>
      </c>
      <c r="E11" s="72">
        <v>9502620</v>
      </c>
      <c r="F11" s="72">
        <v>9502620</v>
      </c>
      <c r="G11" s="72">
        <f t="shared" si="0"/>
        <v>-405578.97000000067</v>
      </c>
      <c r="H11" s="72">
        <f t="shared" si="1"/>
        <v>9502620</v>
      </c>
      <c r="I11" s="71"/>
      <c r="J11" s="72">
        <v>9641370</v>
      </c>
    </row>
    <row r="12" spans="1:10" ht="12.75" hidden="1">
      <c r="A12" s="71"/>
      <c r="B12" s="71">
        <v>0</v>
      </c>
      <c r="C12" s="72">
        <v>-574206.87</v>
      </c>
      <c r="D12" s="72">
        <v>-674126.14</v>
      </c>
      <c r="E12" s="72">
        <v>-894840</v>
      </c>
      <c r="F12" s="72">
        <v>-894840</v>
      </c>
      <c r="G12" s="72">
        <f t="shared" si="0"/>
        <v>894840</v>
      </c>
      <c r="H12" s="72">
        <f t="shared" si="1"/>
        <v>-894840</v>
      </c>
      <c r="I12" s="71"/>
      <c r="J12" s="72">
        <v>-882710</v>
      </c>
    </row>
    <row r="13" spans="1:10" ht="16.5" customHeight="1">
      <c r="A13" s="71" t="s">
        <v>158</v>
      </c>
      <c r="B13" s="72">
        <f>SUM(B9:B12)</f>
        <v>14127741.03</v>
      </c>
      <c r="C13" s="72">
        <f>SUM(C9:C12)</f>
        <v>10145386.08</v>
      </c>
      <c r="D13" s="72">
        <f>SUM(D9:D12)</f>
        <v>11799348.620000001</v>
      </c>
      <c r="E13" s="72">
        <f>SUM(E9:E12)</f>
        <v>15783470</v>
      </c>
      <c r="F13" s="72">
        <f>SUM(F9:F12)</f>
        <v>15783470</v>
      </c>
      <c r="G13" s="72">
        <f t="shared" si="0"/>
        <v>-1655728.9700000007</v>
      </c>
      <c r="H13" s="72">
        <f t="shared" si="1"/>
        <v>15783470</v>
      </c>
      <c r="I13" s="72"/>
      <c r="J13" s="72">
        <f>SUM(J9:J12)</f>
        <v>15922050</v>
      </c>
    </row>
    <row r="14" spans="1:10" ht="0.75" customHeight="1" hidden="1">
      <c r="A14" s="71"/>
      <c r="B14" s="71"/>
      <c r="C14" s="71"/>
      <c r="D14" s="71"/>
      <c r="E14" s="71"/>
      <c r="F14" s="71"/>
      <c r="G14" s="72">
        <f t="shared" si="0"/>
        <v>0</v>
      </c>
      <c r="H14" s="72">
        <f t="shared" si="1"/>
        <v>0</v>
      </c>
      <c r="I14" s="71"/>
      <c r="J14" s="72"/>
    </row>
    <row r="15" spans="1:10" ht="12.75" hidden="1">
      <c r="A15" s="71"/>
      <c r="B15" s="71"/>
      <c r="C15" s="71"/>
      <c r="D15" s="71"/>
      <c r="E15" s="71"/>
      <c r="F15" s="71"/>
      <c r="G15" s="72">
        <f t="shared" si="0"/>
        <v>0</v>
      </c>
      <c r="H15" s="72">
        <f t="shared" si="1"/>
        <v>0</v>
      </c>
      <c r="I15" s="71"/>
      <c r="J15" s="72"/>
    </row>
    <row r="16" spans="1:10" ht="15.75" customHeight="1">
      <c r="A16" s="71" t="s">
        <v>159</v>
      </c>
      <c r="B16" s="72">
        <v>11909250</v>
      </c>
      <c r="C16" s="72">
        <v>13211893.78</v>
      </c>
      <c r="D16" s="72">
        <v>14355261.46</v>
      </c>
      <c r="E16" s="72">
        <f>D16/8*10</f>
        <v>17944076.825000003</v>
      </c>
      <c r="F16" s="72">
        <f>C16/7*9</f>
        <v>16986720.574285712</v>
      </c>
      <c r="G16" s="72">
        <f t="shared" si="0"/>
        <v>-5077470.574285712</v>
      </c>
      <c r="H16" s="72">
        <v>16990000</v>
      </c>
      <c r="I16" s="71"/>
      <c r="J16" s="72">
        <v>27000000</v>
      </c>
    </row>
    <row r="17" spans="1:10" ht="3" customHeight="1" hidden="1">
      <c r="A17" s="71"/>
      <c r="B17" s="72">
        <v>11909250</v>
      </c>
      <c r="C17" s="72">
        <v>5031802.89</v>
      </c>
      <c r="D17" s="72">
        <f>5203258.47-182.09</f>
        <v>5203076.38</v>
      </c>
      <c r="E17" s="72">
        <f>D17/8*10</f>
        <v>6503845.475</v>
      </c>
      <c r="F17" s="72">
        <f>C17/7*9.5</f>
        <v>6828875.350714285</v>
      </c>
      <c r="G17" s="72">
        <f t="shared" si="0"/>
        <v>5080374.649285715</v>
      </c>
      <c r="H17" s="72">
        <v>6850000</v>
      </c>
      <c r="I17" s="71"/>
      <c r="J17" s="72">
        <v>0</v>
      </c>
    </row>
    <row r="18" spans="1:10" ht="3" customHeight="1" hidden="1">
      <c r="A18" s="71"/>
      <c r="B18" s="72"/>
      <c r="C18" s="72">
        <v>10044.5</v>
      </c>
      <c r="D18" s="72">
        <v>7526.61</v>
      </c>
      <c r="E18" s="72">
        <f>D18/8*10</f>
        <v>9408.262499999999</v>
      </c>
      <c r="F18" s="72">
        <f>C18</f>
        <v>10044.5</v>
      </c>
      <c r="G18" s="72">
        <f t="shared" si="0"/>
        <v>-10044.5</v>
      </c>
      <c r="H18" s="72">
        <f>F18</f>
        <v>10044.5</v>
      </c>
      <c r="I18" s="71"/>
      <c r="J18" s="72">
        <v>0</v>
      </c>
    </row>
    <row r="19" spans="1:10" ht="21" customHeight="1">
      <c r="A19" s="71" t="s">
        <v>160</v>
      </c>
      <c r="B19" s="72">
        <v>5800000</v>
      </c>
      <c r="C19" s="72">
        <v>3632297.5</v>
      </c>
      <c r="D19" s="72">
        <v>3642721.33</v>
      </c>
      <c r="E19" s="72">
        <f>D19/8*10</f>
        <v>4553401.6625</v>
      </c>
      <c r="F19" s="72">
        <f>C19/7*12</f>
        <v>6226795.714285715</v>
      </c>
      <c r="G19" s="72">
        <f t="shared" si="0"/>
        <v>-426795.71428571455</v>
      </c>
      <c r="H19" s="72">
        <v>6230000</v>
      </c>
      <c r="I19" s="71"/>
      <c r="J19" s="72">
        <v>6500000</v>
      </c>
    </row>
    <row r="20" spans="1:10" ht="12" customHeight="1">
      <c r="A20" s="71" t="s">
        <v>161</v>
      </c>
      <c r="B20" s="72">
        <v>5260358.97</v>
      </c>
      <c r="C20" s="72">
        <v>1820412.22</v>
      </c>
      <c r="D20" s="72">
        <v>1911757.35</v>
      </c>
      <c r="E20" s="72">
        <f>D20/8*10</f>
        <v>2389696.6875</v>
      </c>
      <c r="F20" s="72">
        <f>C20/7*12</f>
        <v>3120706.6628571427</v>
      </c>
      <c r="G20" s="72">
        <f t="shared" si="0"/>
        <v>2139652.307142857</v>
      </c>
      <c r="H20" s="72">
        <v>3150000</v>
      </c>
      <c r="I20" s="71"/>
      <c r="J20" s="72">
        <v>3500000</v>
      </c>
    </row>
    <row r="21" spans="1:10" ht="12.75" hidden="1">
      <c r="A21" s="71"/>
      <c r="B21" s="72">
        <f>SUM(B16:B20)</f>
        <v>34878858.97</v>
      </c>
      <c r="C21" s="72">
        <f>SUM(C16:C20)</f>
        <v>23706450.889999997</v>
      </c>
      <c r="D21" s="72">
        <f>SUM(D16:D20)</f>
        <v>25120343.130000003</v>
      </c>
      <c r="E21" s="72">
        <f>SUM(E16:E20)</f>
        <v>31400428.9125</v>
      </c>
      <c r="F21" s="72">
        <f>SUM(F16:F20)</f>
        <v>33173142.802142855</v>
      </c>
      <c r="G21" s="72">
        <f t="shared" si="0"/>
        <v>1705716.167857144</v>
      </c>
      <c r="H21" s="72">
        <f>H16+H17+H18+H19+H20</f>
        <v>33230044.5</v>
      </c>
      <c r="I21" s="72">
        <f>I16+I17+I18+I19+I20</f>
        <v>0</v>
      </c>
      <c r="J21" s="72">
        <f>J16+J17+J18+J19+J20</f>
        <v>37000000</v>
      </c>
    </row>
    <row r="22" spans="1:10" ht="1.5" customHeight="1" hidden="1">
      <c r="A22" s="71"/>
      <c r="B22" s="71"/>
      <c r="C22" s="71"/>
      <c r="D22" s="71"/>
      <c r="E22" s="71"/>
      <c r="F22" s="71"/>
      <c r="G22" s="72">
        <f t="shared" si="0"/>
        <v>0</v>
      </c>
      <c r="H22" s="72">
        <f>F22</f>
        <v>0</v>
      </c>
      <c r="I22" s="71"/>
      <c r="J22" s="72"/>
    </row>
    <row r="23" spans="1:10" ht="12.75">
      <c r="A23" s="71" t="s">
        <v>162</v>
      </c>
      <c r="B23" s="72">
        <v>5600000</v>
      </c>
      <c r="C23" s="72">
        <v>3737144.95</v>
      </c>
      <c r="D23" s="72">
        <v>4352878.59</v>
      </c>
      <c r="E23" s="72">
        <f>D23/8*12</f>
        <v>6529317.885</v>
      </c>
      <c r="F23" s="71">
        <f>C23/7*12</f>
        <v>6406534.199999999</v>
      </c>
      <c r="G23" s="72">
        <f t="shared" si="0"/>
        <v>-806534.1999999993</v>
      </c>
      <c r="H23" s="72">
        <v>6405000</v>
      </c>
      <c r="I23" s="71"/>
      <c r="J23" s="72">
        <v>7300000</v>
      </c>
    </row>
    <row r="24" spans="1:10" ht="12.75" hidden="1">
      <c r="A24" s="71"/>
      <c r="B24" s="71"/>
      <c r="C24" s="71"/>
      <c r="D24" s="71"/>
      <c r="E24" s="71"/>
      <c r="F24" s="71"/>
      <c r="G24" s="72">
        <f t="shared" si="0"/>
        <v>0</v>
      </c>
      <c r="H24" s="72">
        <f>F24</f>
        <v>0</v>
      </c>
      <c r="I24" s="71"/>
      <c r="J24" s="72"/>
    </row>
    <row r="25" spans="1:11" ht="11.25" customHeight="1">
      <c r="A25" s="71" t="s">
        <v>163</v>
      </c>
      <c r="B25" s="72">
        <v>4600000</v>
      </c>
      <c r="C25" s="72">
        <v>4551121.93</v>
      </c>
      <c r="D25" s="72">
        <v>5008434.17</v>
      </c>
      <c r="E25" s="72">
        <f>D25/8*12</f>
        <v>7512651.255</v>
      </c>
      <c r="F25" s="71">
        <f>C25/7*11</f>
        <v>7151763.032857142</v>
      </c>
      <c r="G25" s="72">
        <f t="shared" si="0"/>
        <v>-2551763.0328571424</v>
      </c>
      <c r="H25" s="72">
        <v>7150000</v>
      </c>
      <c r="I25" s="71"/>
      <c r="J25" s="72">
        <v>7500000</v>
      </c>
      <c r="K25" s="8">
        <f>J25+J32+J35+J36+J37+J41+J42+J45</f>
        <v>59624758.938999996</v>
      </c>
    </row>
    <row r="26" spans="1:10" ht="12.75" hidden="1">
      <c r="A26" s="71"/>
      <c r="B26" s="71"/>
      <c r="C26" s="71"/>
      <c r="D26" s="71"/>
      <c r="E26" s="71"/>
      <c r="F26" s="71"/>
      <c r="G26" s="72"/>
      <c r="H26" s="72"/>
      <c r="I26" s="71"/>
      <c r="J26" s="72"/>
    </row>
    <row r="27" spans="1:10" ht="12.75" hidden="1">
      <c r="A27" s="71"/>
      <c r="B27" s="72">
        <f aca="true" t="shared" si="2" ref="B27:H27">B7+B13+B21+B23+B25</f>
        <v>238160000</v>
      </c>
      <c r="C27" s="72">
        <f t="shared" si="2"/>
        <v>133878593.43</v>
      </c>
      <c r="D27" s="72">
        <f t="shared" si="2"/>
        <v>151922558.84</v>
      </c>
      <c r="E27" s="72">
        <f t="shared" si="2"/>
        <v>232893393.83874997</v>
      </c>
      <c r="F27" s="72">
        <f t="shared" si="2"/>
        <v>232886390.68357143</v>
      </c>
      <c r="G27" s="72">
        <f t="shared" si="2"/>
        <v>5273609.31642857</v>
      </c>
      <c r="H27" s="72">
        <f t="shared" si="2"/>
        <v>238493514.5</v>
      </c>
      <c r="I27" s="72">
        <f>B27-H27</f>
        <v>-333514.5</v>
      </c>
      <c r="J27" s="72">
        <f>J7+J13+J21+J23+J25</f>
        <v>245720000</v>
      </c>
    </row>
    <row r="28" spans="1:10" ht="12.75" hidden="1">
      <c r="A28" s="71"/>
      <c r="B28" s="71"/>
      <c r="C28" s="71"/>
      <c r="D28" s="71"/>
      <c r="E28" s="71"/>
      <c r="F28" s="71"/>
      <c r="G28" s="71"/>
      <c r="H28" s="71"/>
      <c r="I28" s="71"/>
      <c r="J28" s="72"/>
    </row>
    <row r="29" spans="1:10" ht="12.75" hidden="1">
      <c r="A29" s="71"/>
      <c r="B29" s="72">
        <v>80000</v>
      </c>
      <c r="C29" s="72">
        <v>34858.77</v>
      </c>
      <c r="D29" s="72">
        <v>34030.38</v>
      </c>
      <c r="E29" s="72">
        <v>34030.38</v>
      </c>
      <c r="F29" s="72">
        <f>C29/7*12</f>
        <v>59757.89142857142</v>
      </c>
      <c r="G29" s="71"/>
      <c r="H29" s="72">
        <v>60000</v>
      </c>
      <c r="I29" s="71"/>
      <c r="J29" s="72">
        <v>60000</v>
      </c>
    </row>
    <row r="30" spans="1:10" ht="12.75" hidden="1">
      <c r="A30" s="71"/>
      <c r="B30" s="72">
        <v>20000</v>
      </c>
      <c r="C30" s="72">
        <v>-3384.21</v>
      </c>
      <c r="D30" s="72">
        <v>-3384.21</v>
      </c>
      <c r="E30" s="72">
        <v>-3384.21</v>
      </c>
      <c r="F30" s="72">
        <f>C30/7*12</f>
        <v>-5801.5028571428575</v>
      </c>
      <c r="G30" s="71"/>
      <c r="H30" s="72">
        <v>10000</v>
      </c>
      <c r="I30" s="71"/>
      <c r="J30" s="72">
        <v>10000</v>
      </c>
    </row>
    <row r="31" spans="1:10" ht="12.75" hidden="1">
      <c r="A31" s="71"/>
      <c r="B31" s="72">
        <v>100000</v>
      </c>
      <c r="C31" s="72">
        <v>-1916.37</v>
      </c>
      <c r="D31" s="72">
        <v>-1260.27</v>
      </c>
      <c r="E31" s="72">
        <v>-1260.27</v>
      </c>
      <c r="F31" s="72">
        <f>C31/7*12</f>
        <v>-3285.2057142857143</v>
      </c>
      <c r="G31" s="71"/>
      <c r="H31" s="72">
        <v>10000</v>
      </c>
      <c r="I31" s="71"/>
      <c r="J31" s="72">
        <v>10000</v>
      </c>
    </row>
    <row r="32" spans="1:10" ht="12.75">
      <c r="A32" s="71" t="s">
        <v>164</v>
      </c>
      <c r="B32" s="72">
        <f aca="true" t="shared" si="3" ref="B32:H32">SUM(B29:B31)</f>
        <v>200000</v>
      </c>
      <c r="C32" s="72">
        <f t="shared" si="3"/>
        <v>29558.19</v>
      </c>
      <c r="D32" s="72">
        <f t="shared" si="3"/>
        <v>29385.899999999998</v>
      </c>
      <c r="E32" s="72">
        <f t="shared" si="3"/>
        <v>29385.899999999998</v>
      </c>
      <c r="F32" s="72">
        <f t="shared" si="3"/>
        <v>50671.18285714285</v>
      </c>
      <c r="G32" s="72">
        <f t="shared" si="3"/>
        <v>0</v>
      </c>
      <c r="H32" s="72">
        <f t="shared" si="3"/>
        <v>80000</v>
      </c>
      <c r="I32" s="72">
        <f>B32-H32</f>
        <v>120000</v>
      </c>
      <c r="J32" s="72">
        <f>SUM(J29:J31)</f>
        <v>80000</v>
      </c>
    </row>
    <row r="33" spans="1:10" ht="0.75" customHeight="1" hidden="1">
      <c r="A33" s="71"/>
      <c r="B33" s="71"/>
      <c r="C33" s="71"/>
      <c r="D33" s="71"/>
      <c r="E33" s="71"/>
      <c r="F33" s="71"/>
      <c r="G33" s="71"/>
      <c r="H33" s="72"/>
      <c r="I33" s="72"/>
      <c r="J33" s="72"/>
    </row>
    <row r="34" spans="1:10" ht="12.75" hidden="1">
      <c r="A34" s="71"/>
      <c r="B34" s="72"/>
      <c r="C34" s="71"/>
      <c r="D34" s="71"/>
      <c r="E34" s="71"/>
      <c r="F34" s="71"/>
      <c r="G34" s="71"/>
      <c r="H34" s="72"/>
      <c r="I34" s="72"/>
      <c r="J34" s="72"/>
    </row>
    <row r="35" spans="1:10" ht="12.75">
      <c r="A35" s="71" t="s">
        <v>174</v>
      </c>
      <c r="B35" s="72">
        <v>28000000</v>
      </c>
      <c r="C35" s="72">
        <v>7118537.56</v>
      </c>
      <c r="D35" s="72">
        <v>8088389.28</v>
      </c>
      <c r="E35" s="72">
        <f>D35/8*12</f>
        <v>12132583.92</v>
      </c>
      <c r="F35" s="72">
        <f>C35/7*12</f>
        <v>12203207.245714284</v>
      </c>
      <c r="G35" s="71"/>
      <c r="H35" s="72">
        <v>14000000</v>
      </c>
      <c r="I35" s="72"/>
      <c r="J35" s="72">
        <v>16000000</v>
      </c>
    </row>
    <row r="36" spans="1:10" ht="12.75">
      <c r="A36" s="71" t="s">
        <v>175</v>
      </c>
      <c r="B36" s="72">
        <v>2900000</v>
      </c>
      <c r="C36" s="72">
        <f>1086024.79+776440.27</f>
        <v>1862465.06</v>
      </c>
      <c r="D36" s="72">
        <f>1173014.78+813904.56</f>
        <v>1986919.34</v>
      </c>
      <c r="E36" s="72">
        <f>D36/8*12</f>
        <v>2980379.0100000002</v>
      </c>
      <c r="F36" s="72">
        <f>C36/7*12</f>
        <v>3192797.2457142863</v>
      </c>
      <c r="G36" s="71"/>
      <c r="H36" s="72">
        <v>3500000</v>
      </c>
      <c r="I36" s="72"/>
      <c r="J36" s="72">
        <v>2500000</v>
      </c>
    </row>
    <row r="37" spans="1:10" ht="17.25" customHeight="1">
      <c r="A37" s="71" t="s">
        <v>176</v>
      </c>
      <c r="B37" s="72">
        <v>2200000</v>
      </c>
      <c r="C37" s="72">
        <v>1628203.03</v>
      </c>
      <c r="D37" s="72">
        <v>1834024.33</v>
      </c>
      <c r="E37" s="72">
        <f>D37/8*12</f>
        <v>2751036.495</v>
      </c>
      <c r="F37" s="72">
        <f>C37/7*12</f>
        <v>2791205.194285714</v>
      </c>
      <c r="G37" s="71"/>
      <c r="H37" s="72">
        <v>3000000</v>
      </c>
      <c r="I37" s="72"/>
      <c r="J37" s="72">
        <v>2200000</v>
      </c>
    </row>
    <row r="38" spans="1:10" ht="0.75" customHeight="1" hidden="1">
      <c r="A38" s="71"/>
      <c r="B38" s="72">
        <f>SUM(B34:B37)</f>
        <v>33100000</v>
      </c>
      <c r="C38" s="72">
        <f aca="true" t="shared" si="4" ref="C38:H38">SUM(C35:C37)</f>
        <v>10609205.649999999</v>
      </c>
      <c r="D38" s="72">
        <f t="shared" si="4"/>
        <v>11909332.950000001</v>
      </c>
      <c r="E38" s="72">
        <f t="shared" si="4"/>
        <v>17863999.425</v>
      </c>
      <c r="F38" s="72">
        <f t="shared" si="4"/>
        <v>18187209.685714286</v>
      </c>
      <c r="G38" s="72">
        <f t="shared" si="4"/>
        <v>0</v>
      </c>
      <c r="H38" s="72">
        <f t="shared" si="4"/>
        <v>20500000</v>
      </c>
      <c r="I38" s="72">
        <f>B38-H38</f>
        <v>12600000</v>
      </c>
      <c r="J38" s="72">
        <f>SUM(J35:J37)</f>
        <v>20700000</v>
      </c>
    </row>
    <row r="39" spans="1:10" ht="12.75" hidden="1">
      <c r="A39" s="71"/>
      <c r="B39" s="71"/>
      <c r="C39" s="71"/>
      <c r="D39" s="71"/>
      <c r="E39" s="71"/>
      <c r="F39" s="71"/>
      <c r="G39" s="71"/>
      <c r="H39" s="72"/>
      <c r="I39" s="72"/>
      <c r="J39" s="72"/>
    </row>
    <row r="40" spans="1:10" ht="12.75" hidden="1">
      <c r="A40" s="71" t="s">
        <v>156</v>
      </c>
      <c r="B40" s="72">
        <v>240000</v>
      </c>
      <c r="C40" s="72">
        <v>0</v>
      </c>
      <c r="D40" s="72">
        <v>0</v>
      </c>
      <c r="E40" s="72">
        <v>0</v>
      </c>
      <c r="F40" s="72">
        <v>0</v>
      </c>
      <c r="G40" s="71"/>
      <c r="H40" s="72">
        <v>0</v>
      </c>
      <c r="I40" s="72"/>
      <c r="J40" s="72"/>
    </row>
    <row r="41" spans="1:10" ht="12.75">
      <c r="A41" s="71" t="s">
        <v>177</v>
      </c>
      <c r="B41" s="72">
        <v>13000000</v>
      </c>
      <c r="C41" s="72">
        <v>3737189.37</v>
      </c>
      <c r="D41" s="72">
        <v>3956184.39</v>
      </c>
      <c r="E41" s="72">
        <f>D41/8*12</f>
        <v>5934276.585</v>
      </c>
      <c r="F41" s="72">
        <f>C41/7*12</f>
        <v>6406610.348571429</v>
      </c>
      <c r="G41" s="71"/>
      <c r="H41" s="72">
        <v>7000000</v>
      </c>
      <c r="I41" s="72"/>
      <c r="J41" s="72">
        <v>7000000</v>
      </c>
    </row>
    <row r="42" spans="1:10" ht="17.25" customHeight="1">
      <c r="A42" s="71" t="s">
        <v>178</v>
      </c>
      <c r="B42" s="72">
        <v>2300000</v>
      </c>
      <c r="C42" s="72">
        <v>853341.38</v>
      </c>
      <c r="D42" s="72">
        <f>751515.26+176072.46</f>
        <v>927587.72</v>
      </c>
      <c r="E42" s="72">
        <f>D42/8*12</f>
        <v>1391381.58</v>
      </c>
      <c r="F42" s="72">
        <f>C42/7*12</f>
        <v>1462870.9371428571</v>
      </c>
      <c r="G42" s="71"/>
      <c r="H42" s="72">
        <v>2000000</v>
      </c>
      <c r="I42" s="72"/>
      <c r="J42" s="72">
        <v>1500000</v>
      </c>
    </row>
    <row r="43" spans="1:10" ht="0.75" customHeight="1" hidden="1">
      <c r="A43" s="71"/>
      <c r="B43" s="72">
        <f aca="true" t="shared" si="5" ref="B43:H43">SUM(B40:B42)</f>
        <v>15540000</v>
      </c>
      <c r="C43" s="72">
        <f t="shared" si="5"/>
        <v>4590530.75</v>
      </c>
      <c r="D43" s="72">
        <f t="shared" si="5"/>
        <v>4883772.11</v>
      </c>
      <c r="E43" s="72">
        <f t="shared" si="5"/>
        <v>7325658.165</v>
      </c>
      <c r="F43" s="72">
        <f t="shared" si="5"/>
        <v>7869481.285714286</v>
      </c>
      <c r="G43" s="72">
        <f t="shared" si="5"/>
        <v>0</v>
      </c>
      <c r="H43" s="72">
        <f t="shared" si="5"/>
        <v>9000000</v>
      </c>
      <c r="I43" s="72">
        <f>B43-H43</f>
        <v>6540000</v>
      </c>
      <c r="J43" s="72">
        <f>SUM(J41:J42)</f>
        <v>8500000</v>
      </c>
    </row>
    <row r="44" spans="1:10" ht="25.5">
      <c r="A44" s="73" t="s">
        <v>172</v>
      </c>
      <c r="B44" s="71"/>
      <c r="C44" s="71"/>
      <c r="D44" s="71"/>
      <c r="E44" s="71"/>
      <c r="F44" s="71"/>
      <c r="G44" s="71"/>
      <c r="H44" s="71"/>
      <c r="I44" s="71"/>
      <c r="J44" s="74">
        <f>J7+J13+J16+J17+J19+J20+J23+J25+J29+J30+J31+J35+J36+J37+J41+J42</f>
        <v>275000000</v>
      </c>
    </row>
    <row r="45" spans="1:10" ht="12.75">
      <c r="A45" s="75" t="s">
        <v>173</v>
      </c>
      <c r="B45" s="71"/>
      <c r="C45" s="71"/>
      <c r="D45" s="71"/>
      <c r="E45" s="71"/>
      <c r="F45" s="71"/>
      <c r="G45" s="71"/>
      <c r="H45" s="71"/>
      <c r="I45" s="71"/>
      <c r="J45" s="74">
        <f>J46+J47</f>
        <v>22844758.939</v>
      </c>
    </row>
    <row r="46" spans="1:10" ht="12.75">
      <c r="A46" s="71" t="s">
        <v>170</v>
      </c>
      <c r="B46" s="72">
        <v>22364850.84</v>
      </c>
      <c r="C46" s="72">
        <v>12213932.1</v>
      </c>
      <c r="D46" s="72">
        <v>13642356.25</v>
      </c>
      <c r="E46" s="72">
        <f>D46/8*12</f>
        <v>20463534.375</v>
      </c>
      <c r="F46" s="71">
        <f>C46/7*12</f>
        <v>20938169.314285714</v>
      </c>
      <c r="G46" s="71"/>
      <c r="H46" s="72">
        <f>B47</f>
        <v>25685204.1</v>
      </c>
      <c r="I46" s="71"/>
      <c r="J46" s="72">
        <f>70000+660000</f>
        <v>730000</v>
      </c>
    </row>
    <row r="47" spans="1:10" ht="12.75">
      <c r="A47" s="71" t="s">
        <v>171</v>
      </c>
      <c r="B47" s="72">
        <v>25685204.1</v>
      </c>
      <c r="C47" s="71"/>
      <c r="D47" s="71"/>
      <c r="E47" s="71"/>
      <c r="F47" s="71"/>
      <c r="G47" s="71"/>
      <c r="H47" s="71"/>
      <c r="I47" s="71"/>
      <c r="J47" s="72">
        <v>22114758.939</v>
      </c>
    </row>
    <row r="48" spans="1:10" ht="12.75">
      <c r="A48" s="71"/>
      <c r="B48" s="71"/>
      <c r="C48" s="71"/>
      <c r="D48" s="71">
        <f>3613+174139.2</f>
        <v>177752.2</v>
      </c>
      <c r="E48" s="71"/>
      <c r="F48" s="71"/>
      <c r="G48" s="71"/>
      <c r="H48" s="71"/>
      <c r="I48" s="71"/>
      <c r="J48" s="72"/>
    </row>
    <row r="49" spans="1:11" ht="12.75">
      <c r="A49" s="75" t="s">
        <v>42</v>
      </c>
      <c r="B49" s="72">
        <f>B7+B13+B21+B23+B25+B32+B38+B43+B46</f>
        <v>309364850.84</v>
      </c>
      <c r="C49" s="72">
        <f>C7+C13+C21+C23+C25+C32+C38+C43+C46</f>
        <v>161321820.12</v>
      </c>
      <c r="D49" s="72">
        <f>D7+D13+D21+D23+D25+D32+D38+D43+D46+D48</f>
        <v>182565158.25</v>
      </c>
      <c r="E49" s="72">
        <f>E7+E13+E21+E23+E25+E32+E38+E43+E46+E48</f>
        <v>278575971.70375</v>
      </c>
      <c r="F49" s="72">
        <f>F7+F13+F21+F23+F25+F32+F38+F43+F46</f>
        <v>279931922.1521429</v>
      </c>
      <c r="G49" s="72">
        <f>G7+G13+G21+G23+G25+G32+G38+G43+G46</f>
        <v>5273609.31642857</v>
      </c>
      <c r="H49" s="72">
        <f>H7+H13+H21+H23+H25+H32+H38+H43+H46</f>
        <v>293758718.6</v>
      </c>
      <c r="I49" s="72">
        <f>H49-B49</f>
        <v>-15606132.23999995</v>
      </c>
      <c r="J49" s="74">
        <f>J27+J32+J38+J43+J46+J47</f>
        <v>297844758.939</v>
      </c>
      <c r="K49" s="8">
        <f>B49-J49</f>
        <v>11520091.900999963</v>
      </c>
    </row>
    <row r="51" spans="4:10" ht="12.75">
      <c r="D51" s="9"/>
      <c r="E51" s="9"/>
      <c r="J51" s="8"/>
    </row>
    <row r="53" spans="4:5" ht="12.75">
      <c r="D53" s="8"/>
      <c r="E53" s="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Microsoft Office</cp:lastModifiedBy>
  <cp:lastPrinted>2023-12-14T06:24:53Z</cp:lastPrinted>
  <dcterms:created xsi:type="dcterms:W3CDTF">1996-10-08T23:32:33Z</dcterms:created>
  <dcterms:modified xsi:type="dcterms:W3CDTF">2023-12-28T06:26:44Z</dcterms:modified>
  <cp:category/>
  <cp:version/>
  <cp:contentType/>
  <cp:contentStatus/>
</cp:coreProperties>
</file>